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media/image8.png" ContentType="image/png"/>
  <Override PartName="/xl/media/image3.jpeg" ContentType="image/jpeg"/>
  <Override PartName="/xl/media/image4.jpeg" ContentType="image/jpeg"/>
  <Override PartName="/xl/media/image5.jpeg" ContentType="image/jpeg"/>
  <Override PartName="/xl/media/image7.png" ContentType="image/png"/>
  <Override PartName="/xl/media/image6.png" ContentType="image/png"/>
  <Override PartName="/xl/media/image9.png" ContentType="image/png"/>
  <Override PartName="/xl/media/image10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 Orçamentária" sheetId="1" state="visible" r:id="rId2"/>
    <sheet name="Memória de Cálculo" sheetId="2" state="visible" r:id="rId3"/>
    <sheet name="Curva ABC" sheetId="3" state="visible" r:id="rId4"/>
    <sheet name="Composição de Custo Unitário" sheetId="4" state="visible" r:id="rId5"/>
    <sheet name="Cronograma Físico-Financeiro" sheetId="5" state="visible" r:id="rId6"/>
    <sheet name="Encargos sociais" sheetId="6" state="visible" r:id="rId7"/>
    <sheet name="BDI obra" sheetId="7" state="visible" r:id="rId8"/>
    <sheet name="BDI equip" sheetId="8" state="visible" r:id="rId9"/>
  </sheets>
  <definedNames>
    <definedName function="false" hidden="false" localSheetId="7" name="_xlnm.Print_Area" vbProcedure="false">'BDI equip'!$B$1:$D$39</definedName>
    <definedName function="false" hidden="false" localSheetId="6" name="_xlnm.Print_Area" vbProcedure="false">'BDI obra'!$B$1:$D$40</definedName>
    <definedName function="false" hidden="false" localSheetId="3" name="_xlnm.Print_Area" vbProcedure="false">'Composição de Custo Unitário'!$A$1:$J$224</definedName>
    <definedName function="false" hidden="false" localSheetId="3" name="_xlnm.Print_Titles" vbProcedure="false">'Composição de Custo Unitário'!$1:$7</definedName>
    <definedName function="false" hidden="false" localSheetId="4" name="_xlnm.Print_Area" vbProcedure="false">'Cronograma Físico-Financeiro'!$A$1:$K$17</definedName>
    <definedName function="false" hidden="false" localSheetId="4" name="_xlnm.Print_Titles" vbProcedure="false">'Cronograma Físico-Financeiro'!$8:$8</definedName>
    <definedName function="false" hidden="false" localSheetId="2" name="_xlnm.Print_Area" vbProcedure="false">'Curva ABC'!$A$1:$E$26</definedName>
    <definedName function="false" hidden="false" localSheetId="2" name="_xlnm.Print_Titles" vbProcedure="false">'Curva ABC'!$1:$10</definedName>
    <definedName function="false" hidden="true" localSheetId="2" name="_xlnm._FilterDatabase" vbProcedure="false">'Curva ABC'!$A$10:$B$26</definedName>
    <definedName function="false" hidden="false" localSheetId="5" name="_xlnm.Print_Area" vbProcedure="false">'Encargos sociais'!$A$1:$D$50</definedName>
    <definedName function="false" hidden="false" localSheetId="1" name="_xlnm.Print_Area" vbProcedure="false">'Memória de Cálculo'!$A$1:$K$407</definedName>
    <definedName function="false" hidden="false" localSheetId="1" name="_xlnm.Print_Titles" vbProcedure="false">'Memória de Cálculo'!$1:$8</definedName>
    <definedName function="false" hidden="true" localSheetId="1" name="_xlnm._FilterDatabase" vbProcedure="false">'Memória de Cálculo'!$A$8:$K$8</definedName>
    <definedName function="false" hidden="false" localSheetId="0" name="_xlnm.Print_Area" vbProcedure="false">'Planilha Orçamentária'!$A$1:$J$35</definedName>
    <definedName function="false" hidden="false" localSheetId="0" name="_xlnm.Print_Titles" vbProcedure="false">'Planilha Orçamentária'!$1:$8</definedName>
    <definedName function="false" hidden="true" localSheetId="0" name="_xlnm._FilterDatabase" vbProcedure="false">'Planilha Orçamentária'!$A$8:$J$33</definedName>
    <definedName function="false" hidden="false" localSheetId="3" name="Print_Area_0" vbProcedure="false">#REF!</definedName>
    <definedName function="false" hidden="false" localSheetId="3" name="_xlnm._Filter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<sst xmlns="http://schemas.openxmlformats.org/spreadsheetml/2006/main" count="1160" uniqueCount="397">
  <si>
    <t xml:space="preserve">INSTITUTO FEDERAL DO ESPÍRITO SANTO</t>
  </si>
  <si>
    <t xml:space="preserve">PLANILHA ORÇAMENTÁRIA</t>
  </si>
  <si>
    <t xml:space="preserve">Contratante:</t>
  </si>
  <si>
    <t xml:space="preserve">Instituto Federal do Espírito Santo</t>
  </si>
  <si>
    <t xml:space="preserve">Obra:  </t>
  </si>
  <si>
    <t xml:space="preserve">Substituição do forro do Bloco C </t>
  </si>
  <si>
    <t xml:space="preserve">Campus: </t>
  </si>
  <si>
    <t xml:space="preserve">Aracruz</t>
  </si>
  <si>
    <t xml:space="preserve">Data Base do orçamento: </t>
  </si>
  <si>
    <t xml:space="preserve">Desonerado - SINAPI 02/2022 e DER-ES 11/2021</t>
  </si>
  <si>
    <t xml:space="preserve">BDI utilizado:</t>
  </si>
  <si>
    <t xml:space="preserve">Item</t>
  </si>
  <si>
    <t xml:space="preserve">Código</t>
  </si>
  <si>
    <t xml:space="preserve">Composição</t>
  </si>
  <si>
    <t xml:space="preserve">Banco</t>
  </si>
  <si>
    <t xml:space="preserve">Descrição</t>
  </si>
  <si>
    <t xml:space="preserve">Und</t>
  </si>
  <si>
    <t xml:space="preserve">Quant.</t>
  </si>
  <si>
    <t xml:space="preserve">Valor Unit (R$)</t>
  </si>
  <si>
    <t xml:space="preserve">Valor Unit com BDI (R$)</t>
  </si>
  <si>
    <t xml:space="preserve">Valor Total (R$)</t>
  </si>
  <si>
    <t xml:space="preserve"> 1 </t>
  </si>
  <si>
    <t xml:space="preserve">SERVIÇOS GERAIS</t>
  </si>
  <si>
    <t xml:space="preserve"> 1.1 </t>
  </si>
  <si>
    <t xml:space="preserve">ADMINISTRAÇÃO LOCAL</t>
  </si>
  <si>
    <t xml:space="preserve">Comp 01</t>
  </si>
  <si>
    <t xml:space="preserve">SINAPI</t>
  </si>
  <si>
    <t xml:space="preserve">ADMINISTRAÇÃO LOCAL DA OBRA (A SER PAGO CONFORME MEDIÇÃO DOS SERVIÇOS EXECUTADOS)</t>
  </si>
  <si>
    <t xml:space="preserve">mês</t>
  </si>
  <si>
    <t xml:space="preserve"> 2 </t>
  </si>
  <si>
    <t xml:space="preserve">SERVIÇOS PRELIMINARES</t>
  </si>
  <si>
    <t xml:space="preserve"> 2.1 </t>
  </si>
  <si>
    <t xml:space="preserve">TAPUMES E PLACAS</t>
  </si>
  <si>
    <t xml:space="preserve">2.1.1</t>
  </si>
  <si>
    <t xml:space="preserve">TAPUME COM TELHA METÁLICA. AF_05/2018</t>
  </si>
  <si>
    <t xml:space="preserve">m²</t>
  </si>
  <si>
    <t xml:space="preserve">2.1.2</t>
  </si>
  <si>
    <t xml:space="preserve">MONTAGEM E DESMONTAGEM DE ANDAIME TUBULAR TIPO TORRE(EXCLUSIVE ANDAIME E LIMPEZA). AF_11/2017</t>
  </si>
  <si>
    <t xml:space="preserve">2.1.3</t>
  </si>
  <si>
    <t xml:space="preserve">Comp 06</t>
  </si>
  <si>
    <t xml:space="preserve">2.1.4</t>
  </si>
  <si>
    <t xml:space="preserve">Comp 07</t>
  </si>
  <si>
    <t xml:space="preserve">MXMES</t>
  </si>
  <si>
    <t xml:space="preserve">                         </t>
  </si>
  <si>
    <t xml:space="preserve"> 2.2 </t>
  </si>
  <si>
    <t xml:space="preserve">CANTEIRO DE OBRAS</t>
  </si>
  <si>
    <t xml:space="preserve">2.2.1</t>
  </si>
  <si>
    <t xml:space="preserve">Comp 02</t>
  </si>
  <si>
    <t xml:space="preserve">IOPES</t>
  </si>
  <si>
    <t xml:space="preserve">2.2.2</t>
  </si>
  <si>
    <t xml:space="preserve">Comp 03</t>
  </si>
  <si>
    <t xml:space="preserve">unid</t>
  </si>
  <si>
    <t xml:space="preserve">TETOS E FORROS</t>
  </si>
  <si>
    <t xml:space="preserve">3.1</t>
  </si>
  <si>
    <t xml:space="preserve">REMOÇÃO DE FORRO DE GESSO, DE FORMA MANUAL, SEM REAPROVEITAMENTO. AF_12/2017</t>
  </si>
  <si>
    <t xml:space="preserve">3.2</t>
  </si>
  <si>
    <t xml:space="preserve">Comp 04</t>
  </si>
  <si>
    <t xml:space="preserve">m³</t>
  </si>
  <si>
    <t xml:space="preserve">3.3</t>
  </si>
  <si>
    <t xml:space="preserve">Comp 05</t>
  </si>
  <si>
    <t xml:space="preserve">SINAPI </t>
  </si>
  <si>
    <t xml:space="preserve">3.4</t>
  </si>
  <si>
    <t xml:space="preserve">Comp 09</t>
  </si>
  <si>
    <t xml:space="preserve">Própria</t>
  </si>
  <si>
    <t xml:space="preserve">LUMINÁRIAS</t>
  </si>
  <si>
    <t xml:space="preserve">4.1</t>
  </si>
  <si>
    <t xml:space="preserve">REMOÇÃO DE LUMINÁRIAS, DE FORMA MANUAL, SEM REAPROVEITAMENTO. AF_12/2017</t>
  </si>
  <si>
    <t xml:space="preserve">4.2</t>
  </si>
  <si>
    <t xml:space="preserve">Comp 08</t>
  </si>
  <si>
    <t xml:space="preserve">Cotação</t>
  </si>
  <si>
    <t xml:space="preserve">PINTURA PAREDES E JUNTA DE DILATAÇÃO</t>
  </si>
  <si>
    <t xml:space="preserve">5.1</t>
  </si>
  <si>
    <t xml:space="preserve"> 88489 </t>
  </si>
  <si>
    <t xml:space="preserve">APLICAÇÃO MANUAL DE PINTURA COM TINTA LÁTEX ACRÍLICA EM PAREDES, DUAS DEMÃOS. AF_06/2014</t>
  </si>
  <si>
    <t xml:space="preserve">5.2</t>
  </si>
  <si>
    <t xml:space="preserve">TRATAMENTO DE JUNTA DE DILATAÇÃO, COM TARUGO DE POLIETILENO E SELANTE PU, INCLUSO PREENCHIMENTO COM ESPUMA EXPANSIVA PU. AF_06/2018</t>
  </si>
  <si>
    <t xml:space="preserve">m</t>
  </si>
  <si>
    <t xml:space="preserve">LIMPEZA FINAL DE OBRA</t>
  </si>
  <si>
    <t xml:space="preserve">6.1</t>
  </si>
  <si>
    <t xml:space="preserve">LIMPEZA DE PISO CERÂMICO OU PORCELANATO COM PANO ÚMIDO. AF_04/2019 </t>
  </si>
  <si>
    <t xml:space="preserve">6.2</t>
  </si>
  <si>
    <t xml:space="preserve">LIMPEZA DE JANELA DE VIDRO COM CAIXILHO EM AÇO/ALUMÍNIO/PVC. AF_04/2019</t>
  </si>
  <si>
    <t xml:space="preserve">TOTAL GERAL</t>
  </si>
  <si>
    <t xml:space="preserve">ASSINATURA ENGENHEIRO RESPONSÁVEL</t>
  </si>
  <si>
    <t xml:space="preserve">MEMÓRIA DE CÁLCULO</t>
  </si>
  <si>
    <t xml:space="preserve">Desonerado - SINAPI 11/2021 e DER-ES 11/2021</t>
  </si>
  <si>
    <t xml:space="preserve">Espeficiação do serviço</t>
  </si>
  <si>
    <t xml:space="preserve">Total</t>
  </si>
  <si>
    <t xml:space="preserve">Unidade</t>
  </si>
  <si>
    <t xml:space="preserve">ADMINISTRAÇÃO LOCAL DA OBRA (A SER PAGO PROPORCIONALMENTE, CONFORME MEDIÇÃO DOS SERVIÇOS EXECUTADOS)</t>
  </si>
  <si>
    <t xml:space="preserve">Tempo de execução do serviço.</t>
  </si>
  <si>
    <t xml:space="preserve">Larg</t>
  </si>
  <si>
    <t xml:space="preserve">Alt telha</t>
  </si>
  <si>
    <t xml:space="preserve">Isolando corredores ao lado do banheiro</t>
  </si>
  <si>
    <t xml:space="preserve">Isolando corredores e jardim da frente do banheiro</t>
  </si>
  <si>
    <t xml:space="preserve">Isolando corredor escada final do bloco</t>
  </si>
  <si>
    <t xml:space="preserve">Isolando entrada lateral bloco C</t>
  </si>
  <si>
    <t xml:space="preserve">Isolando entrada principal bloco C</t>
  </si>
  <si>
    <t xml:space="preserve">Subtotal</t>
  </si>
  <si>
    <t xml:space="preserve">MONTAGEM E DESMONTAGEM DE ANDAIME MODULAR FACHADEIRO, COM PISO METÁLICO, PARA EDIFICAÇÕES COM MÚLTIPLOS PAVIMENTOS (EXCLUSIVE ANDAIME E LIMPEZA). AF_11/2017</t>
  </si>
  <si>
    <t xml:space="preserve">Menor área</t>
  </si>
  <si>
    <t xml:space="preserve">Utilização simultânea</t>
  </si>
  <si>
    <t xml:space="preserve">Considerando a utilização simultânea de andaimes a cada 4 espaços</t>
  </si>
  <si>
    <t xml:space="preserve">LONA PLASTICA EXTRA FORTE PRETA, E = 200 MICRA</t>
  </si>
  <si>
    <t xml:space="preserve">Ambientes</t>
  </si>
  <si>
    <t xml:space="preserve">Considerando a utilização simultânea de lona a cada 2 espaços</t>
  </si>
  <si>
    <t xml:space="preserve">Metragem</t>
  </si>
  <si>
    <t xml:space="preserve">Mês</t>
  </si>
  <si>
    <t xml:space="preserve">mxmês</t>
  </si>
  <si>
    <t xml:space="preserve">Aluguel mensal container para almoxarifado, incl. porta, 2 janelas, 1 pt iluminação, Isolamento térmico (teto), piso em  comp. Naval pintado, cert. NR18, incl. laudo descontaminação.</t>
  </si>
  <si>
    <t xml:space="preserve">Tempo de execucação do serviço.</t>
  </si>
  <si>
    <t xml:space="preserve">Mobilização e desmobilização de conteiner locado para barracão de obra</t>
  </si>
  <si>
    <t xml:space="preserve">Mobilização e desmobilização de 1 conteiner.</t>
  </si>
  <si>
    <t xml:space="preserve">Pavimento Térreo</t>
  </si>
  <si>
    <t xml:space="preserve">Área</t>
  </si>
  <si>
    <t xml:space="preserve">Sala de aula C1</t>
  </si>
  <si>
    <t xml:space="preserve">Sala de aula C2</t>
  </si>
  <si>
    <t xml:space="preserve">Sala de aula C3</t>
  </si>
  <si>
    <t xml:space="preserve">Sala de aula C4</t>
  </si>
  <si>
    <t xml:space="preserve">Sala de aula C5</t>
  </si>
  <si>
    <t xml:space="preserve">Sala de aula C6</t>
  </si>
  <si>
    <t xml:space="preserve">Laboratório C1</t>
  </si>
  <si>
    <t xml:space="preserve">Laboratório C2</t>
  </si>
  <si>
    <t xml:space="preserve">Laboratório C3</t>
  </si>
  <si>
    <t xml:space="preserve">Laboratório C4</t>
  </si>
  <si>
    <t xml:space="preserve">Laboratório C5</t>
  </si>
  <si>
    <t xml:space="preserve">Laboratório C6 - laboratório informática</t>
  </si>
  <si>
    <t xml:space="preserve">Laboratório C7 - divisórias internas / equipamentos</t>
  </si>
  <si>
    <t xml:space="preserve">Laboratório C8 - divisória interna / células</t>
  </si>
  <si>
    <t xml:space="preserve">Laboratório C9</t>
  </si>
  <si>
    <t xml:space="preserve">Laboratório C10</t>
  </si>
  <si>
    <t xml:space="preserve">Almoxarifado - reagentes químicos</t>
  </si>
  <si>
    <t xml:space="preserve">Laboratório C11</t>
  </si>
  <si>
    <t xml:space="preserve">Recepção</t>
  </si>
  <si>
    <t xml:space="preserve">Banheiro Feminino Alunos</t>
  </si>
  <si>
    <t xml:space="preserve">Banheiro Masculino Alunos</t>
  </si>
  <si>
    <t xml:space="preserve">Sala final corredor - ao lado C3</t>
  </si>
  <si>
    <t xml:space="preserve">Sala final corredor - ao lado C4</t>
  </si>
  <si>
    <t xml:space="preserve">Corredores Salas de aula</t>
  </si>
  <si>
    <t xml:space="preserve">Corredores Banheiros e Laboratórios C4/C5/C7/C8</t>
  </si>
  <si>
    <t xml:space="preserve">Corredores Laboratórios C1/C2/C3/C9/C10/C11</t>
  </si>
  <si>
    <t xml:space="preserve">Pavimento Inferior</t>
  </si>
  <si>
    <t xml:space="preserve">Miniauditório</t>
  </si>
  <si>
    <t xml:space="preserve">Banheiro Femino Servidores</t>
  </si>
  <si>
    <t xml:space="preserve">Banheiro Masculino Servidores</t>
  </si>
  <si>
    <t xml:space="preserve">Copa</t>
  </si>
  <si>
    <t xml:space="preserve">Laboratório C12</t>
  </si>
  <si>
    <t xml:space="preserve">Sala prof C1</t>
  </si>
  <si>
    <t xml:space="preserve">Sala prof C2</t>
  </si>
  <si>
    <t xml:space="preserve">Sala prof C3</t>
  </si>
  <si>
    <t xml:space="preserve">Sala prof C4</t>
  </si>
  <si>
    <t xml:space="preserve">Sala prof C5</t>
  </si>
  <si>
    <t xml:space="preserve">Sala prof C6</t>
  </si>
  <si>
    <t xml:space="preserve">Sala prof C7</t>
  </si>
  <si>
    <t xml:space="preserve">Sala prof C8</t>
  </si>
  <si>
    <t xml:space="preserve">Sala prof C9</t>
  </si>
  <si>
    <t xml:space="preserve">Sala prof C10</t>
  </si>
  <si>
    <t xml:space="preserve">Sala prof C11</t>
  </si>
  <si>
    <t xml:space="preserve">Coordenação Técnico Química</t>
  </si>
  <si>
    <t xml:space="preserve">Coordenação Química Industrial</t>
  </si>
  <si>
    <t xml:space="preserve">Coordenação Licenciatura em Química</t>
  </si>
  <si>
    <t xml:space="preserve">Sala de Espera C1 - C2</t>
  </si>
  <si>
    <t xml:space="preserve">Sala de Espera C3 - C5</t>
  </si>
  <si>
    <t xml:space="preserve">Sala de Espera C6 - C8</t>
  </si>
  <si>
    <t xml:space="preserve">Sala de Espera C9 - C11</t>
  </si>
  <si>
    <t xml:space="preserve">Corredores</t>
  </si>
  <si>
    <t xml:space="preserve">Índice de preço para remoção de entulho decorrente da execução de obras (Classe A CONAMA - NBR 10.004 - Classe IIB), incluindo aluguel da caçamba, carga, transporte e descarga em área licenciada</t>
  </si>
  <si>
    <t xml:space="preserve">Esp</t>
  </si>
  <si>
    <t xml:space="preserve">% empolamento</t>
  </si>
  <si>
    <t xml:space="preserve">Remoção do gesso</t>
  </si>
  <si>
    <t xml:space="preserve">FORRO DE FIBRA MINERAL EM PLACAS DE 625 X 625 MM, E = 15/16 MM, BORDA REBAIXADA COM PINTURA ANTIMOFO, APOIADO EM PERFIL DE ACO GALVANIZADO COM 24 MM DE BASE - INSTALADO</t>
  </si>
  <si>
    <t xml:space="preserve">Quant</t>
  </si>
  <si>
    <t xml:space="preserve">Luminárias</t>
  </si>
  <si>
    <t xml:space="preserve">Plafon Led de embutir 38w a 45w 6500k Bivolt 620x620mm</t>
  </si>
  <si>
    <t xml:space="preserve">Comp Linear</t>
  </si>
  <si>
    <t xml:space="preserve">Pé Direito</t>
  </si>
  <si>
    <t xml:space="preserve">Metragem linear da junta de dilatação do Bloco / pav térreo e inferior</t>
  </si>
  <si>
    <t xml:space="preserve">Área de piso = Área de forro removido</t>
  </si>
  <si>
    <t xml:space="preserve">J1</t>
  </si>
  <si>
    <t xml:space="preserve">J1A</t>
  </si>
  <si>
    <t xml:space="preserve">J2</t>
  </si>
  <si>
    <t xml:space="preserve">J3</t>
  </si>
  <si>
    <t xml:space="preserve">J4</t>
  </si>
  <si>
    <t xml:space="preserve">B1</t>
  </si>
  <si>
    <t xml:space="preserve">Quantidade</t>
  </si>
  <si>
    <t xml:space="preserve">Área janela</t>
  </si>
  <si>
    <t xml:space="preserve">J5</t>
  </si>
  <si>
    <t xml:space="preserve">J6</t>
  </si>
  <si>
    <t xml:space="preserve">J7</t>
  </si>
  <si>
    <t xml:space="preserve">J8</t>
  </si>
  <si>
    <t xml:space="preserve">Instituto Federal do Esírito Santo</t>
  </si>
  <si>
    <t xml:space="preserve">CURVA ABC</t>
  </si>
  <si>
    <r>
      <rPr>
        <b val="true"/>
        <sz val="12"/>
        <rFont val="Calibri"/>
        <family val="2"/>
        <charset val="1"/>
      </rPr>
      <t xml:space="preserve">Contratante:</t>
    </r>
    <r>
      <rPr>
        <sz val="12"/>
        <rFont val="Calibri"/>
        <family val="2"/>
        <charset val="1"/>
      </rPr>
      <t xml:space="preserve"> Instituto Federal do Espírito Santo</t>
    </r>
  </si>
  <si>
    <r>
      <rPr>
        <b val="true"/>
        <sz val="12"/>
        <rFont val="Calibri"/>
        <family val="2"/>
        <charset val="1"/>
      </rPr>
      <t xml:space="preserve">Obra:</t>
    </r>
    <r>
      <rPr>
        <sz val="12"/>
        <rFont val="Calibri"/>
        <family val="2"/>
        <charset val="1"/>
      </rPr>
      <t xml:space="preserve"> Substituição do forro do Bloco C </t>
    </r>
  </si>
  <si>
    <r>
      <rPr>
        <b val="true"/>
        <sz val="12"/>
        <rFont val="Calibri"/>
        <family val="2"/>
        <charset val="1"/>
      </rPr>
      <t xml:space="preserve">Campus: </t>
    </r>
    <r>
      <rPr>
        <sz val="12"/>
        <rFont val="Calibri"/>
        <family val="2"/>
        <charset val="1"/>
      </rPr>
      <t xml:space="preserve">Aracruz</t>
    </r>
  </si>
  <si>
    <r>
      <rPr>
        <b val="true"/>
        <sz val="12"/>
        <rFont val="Calibri"/>
        <family val="2"/>
        <charset val="1"/>
      </rPr>
      <t xml:space="preserve">Data Base do orçamento: </t>
    </r>
    <r>
      <rPr>
        <sz val="12"/>
        <rFont val="Calibri"/>
        <family val="2"/>
        <charset val="1"/>
      </rPr>
      <t xml:space="preserve">Desonerado - SINAPI 11/2021 e DER-ES 11/2021</t>
    </r>
  </si>
  <si>
    <r>
      <rPr>
        <b val="true"/>
        <sz val="12"/>
        <rFont val="Calibri"/>
        <family val="2"/>
        <charset val="1"/>
      </rPr>
      <t xml:space="preserve">BDI utilizado: </t>
    </r>
    <r>
      <rPr>
        <sz val="12"/>
        <rFont val="Calibri"/>
        <family val="2"/>
        <charset val="1"/>
      </rPr>
      <t xml:space="preserve">28,82%</t>
    </r>
  </si>
  <si>
    <t xml:space="preserve">Valor (R$)</t>
  </si>
  <si>
    <t xml:space="preserve">%</t>
  </si>
  <si>
    <t xml:space="preserve">% Acumulada</t>
  </si>
  <si>
    <t xml:space="preserve">FORRO DE FIBRA MINERAL EM PLACAS DE 625 X 625 MM, E = 15/16 MM, BORDA REBAIXADA, COM PINTURA ANTIMOFO, APOIADO EM PERFIL DE ACO GALVANIZADO COM 24 MM DE BASE -INSTALADO ( INCLUSO TODOS MATERIAS E MAO DE OBRA)</t>
  </si>
  <si>
    <t xml:space="preserve">A</t>
  </si>
  <si>
    <t xml:space="preserve">INSTALAÇÃO DE PAINEL EMBUTIR 44W LED SLIM 60X60 BRANCO FRIO – REFERENCIA 97589 SINAPI</t>
  </si>
  <si>
    <t xml:space="preserve">B</t>
  </si>
  <si>
    <t xml:space="preserve">C</t>
  </si>
  <si>
    <t xml:space="preserve">ÍNDICE DE PREÇO PARA REMOÇÃO DE ENTULHO DECORRENTE DA EXECUÇÃO DE OBRAS (CLASSE A CONAMA - NBR 10.004 - CLASSE IIB), INCLUINDO ALUGUEL DA CAÇAMBA, CARGA, TRANSPORTE E DESCARGA EM ÁREA LICENCIADA-REFERENCIA 30304</t>
  </si>
  <si>
    <t xml:space="preserve">ALUGUEL MENSAL CONTAINER PARA ALMOXARIFADO, INCL. PORTA, 2 JANELAS, 1 PT ILUMINAÇÃO, ISOLAMENTO TÉRMICO (TETO), PISO EM  COMP. NAVAL PINTADO, CERT. NR18, INCL. LAUDO DESCONTAMINAÇÃO. – REFERENCIA IOPES 20356</t>
  </si>
  <si>
    <t xml:space="preserve">MOBILIZAÇÃO E DESMOBILIZAÇÃO DE CONTEINER LOCADO PARA BARRACÃO DE OBRA – REFERENCIA IOPES 20344</t>
  </si>
  <si>
    <t xml:space="preserve">TRANSPORTE VERTICAL DE MOBILIÁRIOS DE SALAS  DE FORMA MANUAL – COMPOSIÇÃO PRÓPRIA</t>
  </si>
  <si>
    <t xml:space="preserve">APLICAÇÃO DE LONA PLÁSTICA – REFERENCIA 97113 SINAPI</t>
  </si>
  <si>
    <t xml:space="preserve">LOCACAO DE ANDAIME METALICO TUBULAR DE ENCAIXE, TIPO DE TORRE, COM LARGURA 1 ATE 1,5 M E ALTURA DE *1,00* M (INCLUSO SAPATAS FIXAS OU RODIZIOS)</t>
  </si>
  <si>
    <t xml:space="preserve">COMPOSIÇÃO DE CUSTO UNITÁRIO</t>
  </si>
  <si>
    <t xml:space="preserve">CÓDIGO (item)</t>
  </si>
  <si>
    <t xml:space="preserve">SERVIÇO:</t>
  </si>
  <si>
    <t xml:space="preserve">UNIDADE:</t>
  </si>
  <si>
    <t xml:space="preserve">COMPOSIÇÃO 01</t>
  </si>
  <si>
    <t xml:space="preserve">ADMINISTRAÇÃO LOCAL DA OBRA ( A SER PAGO CONFORME MEDIÇÃO DOS SERVIÇOS EXECUTADOS) </t>
  </si>
  <si>
    <t xml:space="preserve">UNIDADE</t>
  </si>
  <si>
    <t xml:space="preserve">REFERENCIAL</t>
  </si>
  <si>
    <t xml:space="preserve">CÓDIGO</t>
  </si>
  <si>
    <t xml:space="preserve">UND</t>
  </si>
  <si>
    <t xml:space="preserve">COEFICIENTE</t>
  </si>
  <si>
    <t xml:space="preserve">SALÁRIO</t>
  </si>
  <si>
    <t xml:space="preserve">CUSTO</t>
  </si>
  <si>
    <t xml:space="preserve">BASE</t>
  </si>
  <si>
    <t xml:space="preserve">HORÁRIO</t>
  </si>
  <si>
    <t xml:space="preserve"> 93567 </t>
  </si>
  <si>
    <t xml:space="preserve">ENGENHEIRO CIVIL DE OBRA PLENO COM ENCARGOS COMPLEMENTARES</t>
  </si>
  <si>
    <t xml:space="preserve">MES</t>
  </si>
  <si>
    <t xml:space="preserve"> 93572 </t>
  </si>
  <si>
    <t xml:space="preserve">ENCARREGADO GERAL DE OBRAS COM ENCARGOS COMPLEMENTARES</t>
  </si>
  <si>
    <t xml:space="preserve">(A) CUSTO HORÁRIO DE MÃO-DE-OBRA</t>
  </si>
  <si>
    <t xml:space="preserve">MATERIAIS/SERVIÇOS</t>
  </si>
  <si>
    <t xml:space="preserve">CONSUMO</t>
  </si>
  <si>
    <t xml:space="preserve">CUSTO UNITÁRIO</t>
  </si>
  <si>
    <t xml:space="preserve">TOTAL</t>
  </si>
  <si>
    <t xml:space="preserve">(B) CUSTO DE MATERIAIS-TOTAL</t>
  </si>
  <si>
    <t xml:space="preserve">EQUIPAMENTOS</t>
  </si>
  <si>
    <t xml:space="preserve">CUSTO EQUIPAMENTO</t>
  </si>
  <si>
    <t xml:space="preserve">( C) CUSTO DE EQUIPAMENTOS - TOTAL</t>
  </si>
  <si>
    <t xml:space="preserve">CUSTO UNITÁRIO SEM BDI - TOTAL (A) + (B) + ( C):</t>
  </si>
  <si>
    <t xml:space="preserve">COMPOSIÇÃO 02</t>
  </si>
  <si>
    <t xml:space="preserve">ALUGUEL MENSAL CONTAINER P/ ALMOX 6.00X2.40X2.40M (LABOR)</t>
  </si>
  <si>
    <t xml:space="preserve">UNID.</t>
  </si>
  <si>
    <t xml:space="preserve">COMPOSIÇÃO 03</t>
  </si>
  <si>
    <t xml:space="preserve">MOBILIZAÇÃO E DESMOB. CONTEINER P/BARRACÃO DE OBRA (LABOR)</t>
  </si>
  <si>
    <t xml:space="preserve">COMPOSIÇÃO 04</t>
  </si>
  <si>
    <t xml:space="preserve">ÍNDICE DE PREÇO PARA REMOÇÃO DE ENTULHO DECORRENTE DA EXECUÇÃO DE OBRAS (CLASSE A CONAMA - NBR 10.004 - CLASSE IIB), INCLUINDO ALUGUEL DA CAÇAMBA, CARGA, TRANSPORTE E DESCARGA EM ÁREA LICENCIADA-REFERENCIA 30304 IOPES</t>
  </si>
  <si>
    <t xml:space="preserve">M3</t>
  </si>
  <si>
    <t xml:space="preserve">SERVENTE COM ENCARGOS COMPLEMENTARES</t>
  </si>
  <si>
    <t xml:space="preserve">H</t>
  </si>
  <si>
    <t xml:space="preserve">REMOCAO RESIDUOS CLASSE A CONAMA (CACAMBA) CLASSE II B (NBR10004) INCLUSIVE DESTINACAO FINAL</t>
  </si>
  <si>
    <t xml:space="preserve">COMPOSIÇÃO 05</t>
  </si>
  <si>
    <t xml:space="preserve">FORRO DE FIBRA MINERAL EM PLACAS DE 625 X 625 MM, E = 15/16 MM, BORDA REBAIXADA, COM PINTURA ANTIMOFO, APOIADO EM PERFIL DE ACO GALVANIZADO COM 24 MM DE BASE -INSTALADO ( INCLUSO TODOS MATERIAS E MAO DE OBRA) - REFERENCIA 39513 SINAPI</t>
  </si>
  <si>
    <t xml:space="preserve">M2</t>
  </si>
  <si>
    <t xml:space="preserve">AJUDANTE ESPECIALIZADO COM ENCARGOS COMPLEMENTARES</t>
  </si>
  <si>
    <t xml:space="preserve">COMPOSIÇÃO 06</t>
  </si>
  <si>
    <t xml:space="preserve">COMPOSIÇÃO 07</t>
  </si>
  <si>
    <t xml:space="preserve">LOCACAO DE ANDAIME METALICO TUBULAR DE ENCAIXE, TIPO DE TORRE, COM LARGURA DE 1 ATE 1,5 M E ALTURA DE *1,00* M (INCLUSO SAPATAS FIXAS OU RODIZIOS)</t>
  </si>
  <si>
    <t xml:space="preserve">COMPOSIÇÃO 08</t>
  </si>
  <si>
    <t xml:space="preserve">INSTALAÇÃO DE PAINEL EMBUTIR 40W LED SLIM 62X62 BRANCO FRIO – REFERENCIA 97589 SINAPI</t>
  </si>
  <si>
    <t xml:space="preserve">ELETRICISTA COM ENCARGOS COMPLEMENTARES</t>
  </si>
  <si>
    <t xml:space="preserve">AUXILIAR DE ELETRICISTA COM ENCARGOS COMPLEMENTARES</t>
  </si>
  <si>
    <t xml:space="preserve">mercado</t>
  </si>
  <si>
    <t xml:space="preserve">PLAFON LED DE EMBUTIR 40W A 46W 6500K BIVOLT 620X620MM</t>
  </si>
  <si>
    <t xml:space="preserve">und</t>
  </si>
  <si>
    <t xml:space="preserve">quant. </t>
  </si>
  <si>
    <t xml:space="preserve">valor</t>
  </si>
  <si>
    <t xml:space="preserve">cotação</t>
  </si>
  <si>
    <t xml:space="preserve">KILUZ</t>
  </si>
  <si>
    <t xml:space="preserve">LUM.EMB 62CM 40W 6500K IMPOR</t>
  </si>
  <si>
    <t xml:space="preserve">AVANTI</t>
  </si>
  <si>
    <t xml:space="preserve">EMB. LED QUAD. 40W 62CM 6400K</t>
  </si>
  <si>
    <t xml:space="preserve">MIL LÂMPADAS</t>
  </si>
  <si>
    <t xml:space="preserve">PAINEL LED EMB. QUAD. ALUM. 62CM</t>
  </si>
  <si>
    <t xml:space="preserve">40W BI-VOLT 6.500K - (80476004) - BASE</t>
  </si>
  <si>
    <t xml:space="preserve">COMPOSIÇÃO 09</t>
  </si>
  <si>
    <t xml:space="preserve">CRONOGRAMA FISICO FINANCEIRO</t>
  </si>
  <si>
    <t xml:space="preserve">Total por Etapa</t>
  </si>
  <si>
    <t xml:space="preserve">30 DIAS</t>
  </si>
  <si>
    <t xml:space="preserve">60 DIAS</t>
  </si>
  <si>
    <t xml:space="preserve">90 DIAS</t>
  </si>
  <si>
    <t xml:space="preserve">120 DIAS</t>
  </si>
  <si>
    <t xml:space="preserve">SOMA ETAPA</t>
  </si>
  <si>
    <t xml:space="preserve">SOMA ACUMULADA</t>
  </si>
  <si>
    <t xml:space="preserve">SERVIÇO PÚBLICO FEDERAL</t>
  </si>
  <si>
    <t xml:space="preserve">MINISTÉRIO DA EDUCAÇÃO</t>
  </si>
  <si>
    <t xml:space="preserve">INSTITUTO FEDERAL DE EDUCAÇÃO, CIÊNCIA E TECNOLOGIA ESPIRITO SANTO</t>
  </si>
  <si>
    <t xml:space="preserve">    COORDENADORIA GERAL DE PROJETOS E OBRAS DE ENGENHARIA</t>
  </si>
  <si>
    <t xml:space="preserve">DETALHAMENTO DOS ENCARGOS SOCIAIS E TRABALHISTAS (COM DESONERAÇÃO) – SINAPI - 10/2020 - ES</t>
  </si>
  <si>
    <t xml:space="preserve">Grupo “A” – Obrigações sociais</t>
  </si>
  <si>
    <t xml:space="preserve">Percentual horista</t>
  </si>
  <si>
    <t xml:space="preserve">Percentual mensalista</t>
  </si>
  <si>
    <t xml:space="preserve">A1</t>
  </si>
  <si>
    <t xml:space="preserve">INSS</t>
  </si>
  <si>
    <t xml:space="preserve">A2</t>
  </si>
  <si>
    <t xml:space="preserve">SESI</t>
  </si>
  <si>
    <t xml:space="preserve">A3</t>
  </si>
  <si>
    <t xml:space="preserve">SENAI</t>
  </si>
  <si>
    <t xml:space="preserve">A4</t>
  </si>
  <si>
    <t xml:space="preserve">INCRA</t>
  </si>
  <si>
    <t xml:space="preserve">A5</t>
  </si>
  <si>
    <t xml:space="preserve">SEBRAE</t>
  </si>
  <si>
    <t xml:space="preserve">A6</t>
  </si>
  <si>
    <t xml:space="preserve">SALARIO EDUCAÇÃO</t>
  </si>
  <si>
    <t xml:space="preserve">A7</t>
  </si>
  <si>
    <t xml:space="preserve">Seguro Contra Acidentes de Trabalho</t>
  </si>
  <si>
    <t xml:space="preserve">A8</t>
  </si>
  <si>
    <t xml:space="preserve">FGTS</t>
  </si>
  <si>
    <t xml:space="preserve">A9</t>
  </si>
  <si>
    <t xml:space="preserve">SECONCI</t>
  </si>
  <si>
    <t xml:space="preserve">Total do Grupo “A”</t>
  </si>
  <si>
    <t xml:space="preserve">Grupo “B” – Gratificações e tempo não trabalhado</t>
  </si>
  <si>
    <t xml:space="preserve">Percentual</t>
  </si>
  <si>
    <t xml:space="preserve">Repouso semanal remunerado</t>
  </si>
  <si>
    <t xml:space="preserve">B2</t>
  </si>
  <si>
    <t xml:space="preserve">Feriados</t>
  </si>
  <si>
    <t xml:space="preserve">B3</t>
  </si>
  <si>
    <t xml:space="preserve">Auxílio-Enfermidade</t>
  </si>
  <si>
    <t xml:space="preserve">B4</t>
  </si>
  <si>
    <t xml:space="preserve">13º. Salário</t>
  </si>
  <si>
    <t xml:space="preserve">B5</t>
  </si>
  <si>
    <t xml:space="preserve">Licença Paternidade</t>
  </si>
  <si>
    <t xml:space="preserve">B6</t>
  </si>
  <si>
    <t xml:space="preserve">Faltas Justificadas</t>
  </si>
  <si>
    <t xml:space="preserve">B7</t>
  </si>
  <si>
    <t xml:space="preserve">Dias de chuvas</t>
  </si>
  <si>
    <t xml:space="preserve">B8</t>
  </si>
  <si>
    <t xml:space="preserve">Auxilio Acidente de trabalho</t>
  </si>
  <si>
    <t xml:space="preserve">B9</t>
  </si>
  <si>
    <t xml:space="preserve">Férias Gozadas</t>
  </si>
  <si>
    <t xml:space="preserve">B10</t>
  </si>
  <si>
    <t xml:space="preserve">Salario Maternidade</t>
  </si>
  <si>
    <t xml:space="preserve">Total do Grupo “B”</t>
  </si>
  <si>
    <t xml:space="preserve">Grupo “C” – Indenizações em rescisões sem justa causa</t>
  </si>
  <si>
    <t xml:space="preserve">C1</t>
  </si>
  <si>
    <t xml:space="preserve">Aviso Prévio Indenizado </t>
  </si>
  <si>
    <t xml:space="preserve">C2</t>
  </si>
  <si>
    <t xml:space="preserve">Aviso Prévio Trabalhado</t>
  </si>
  <si>
    <t xml:space="preserve">C3</t>
  </si>
  <si>
    <t xml:space="preserve">Férias indenizadas</t>
  </si>
  <si>
    <t xml:space="preserve">C4</t>
  </si>
  <si>
    <t xml:space="preserve">Deposito Rescisão sem Justa Causa</t>
  </si>
  <si>
    <t xml:space="preserve">C5</t>
  </si>
  <si>
    <t xml:space="preserve">Indenização Adicional</t>
  </si>
  <si>
    <t xml:space="preserve">Total do Grupo “C”</t>
  </si>
  <si>
    <t xml:space="preserve">Grupo “D” – Reincidências</t>
  </si>
  <si>
    <t xml:space="preserve">D1</t>
  </si>
  <si>
    <t xml:space="preserve">Reincidencia de Grupo “A” sobre o Grupo “B”</t>
  </si>
  <si>
    <t xml:space="preserve">D2</t>
  </si>
  <si>
    <t xml:space="preserve">Reincidencia de Grupo “A” sobre o aviso prévio trabalhado e reincidencia do FGTS sobre aviso Prévio indenizado.</t>
  </si>
  <si>
    <t xml:space="preserve">Total do Grupo “D”</t>
  </si>
  <si>
    <t xml:space="preserve">Grupo “E” – Encargos complementares</t>
  </si>
  <si>
    <t xml:space="preserve">E1</t>
  </si>
  <si>
    <t xml:space="preserve">Incidência do Grupo “A” sobre o Grupo “B”</t>
  </si>
  <si>
    <t xml:space="preserve">Total do Grupo “E”</t>
  </si>
  <si>
    <t xml:space="preserve">TOTAL DOS ENCARGOS (A+B+C+D+E)</t>
  </si>
  <si>
    <t xml:space="preserve">OBS.: *Grupo E deverá ser apropriado como item de custo direto</t>
  </si>
  <si>
    <t xml:space="preserve">INSTITUTO FEDERAL DE EDUCAÇÃO, CIÊNCIA E TECNOLOGIA DO ESPIRITO SANTO</t>
  </si>
  <si>
    <t xml:space="preserve">COORDENADORIA GERAL DE PROJETOS E OBRAS DE ENGENHARIA</t>
  </si>
  <si>
    <t xml:space="preserve">COMPOSIÇÃO DE BDI PARA OBRAS E SERVIÇOS DE ENGENHARIA</t>
  </si>
  <si>
    <t xml:space="preserve">ITEM</t>
  </si>
  <si>
    <t xml:space="preserve">COMPONENTE</t>
  </si>
  <si>
    <t xml:space="preserve">MÁXIMO</t>
  </si>
  <si>
    <t xml:space="preserve">Bonificação</t>
  </si>
  <si>
    <t xml:space="preserve">A.1</t>
  </si>
  <si>
    <t xml:space="preserve">Lucro</t>
  </si>
  <si>
    <t xml:space="preserve">Despesas Indiretas</t>
  </si>
  <si>
    <t xml:space="preserve">B.1</t>
  </si>
  <si>
    <t xml:space="preserve">Seguro + Garantia</t>
  </si>
  <si>
    <t xml:space="preserve">B.2</t>
  </si>
  <si>
    <t xml:space="preserve">Risco</t>
  </si>
  <si>
    <t xml:space="preserve">B.3</t>
  </si>
  <si>
    <t xml:space="preserve">Despesas Financeiras</t>
  </si>
  <si>
    <t xml:space="preserve">B.4</t>
  </si>
  <si>
    <t xml:space="preserve">Administração Central</t>
  </si>
  <si>
    <t xml:space="preserve">Tributos</t>
  </si>
  <si>
    <t xml:space="preserve">C.1</t>
  </si>
  <si>
    <t xml:space="preserve">COFINS</t>
  </si>
  <si>
    <t xml:space="preserve">C.2</t>
  </si>
  <si>
    <t xml:space="preserve">PIS</t>
  </si>
  <si>
    <t xml:space="preserve">C.3</t>
  </si>
  <si>
    <t xml:space="preserve">ISS proporcional do município</t>
  </si>
  <si>
    <t xml:space="preserve">C.4</t>
  </si>
  <si>
    <t xml:space="preserve">Contribuições Previdenciárias - Lei n° 13161/2015</t>
  </si>
  <si>
    <t xml:space="preserve">____________, ____ de ________ de 20___ </t>
  </si>
  <si>
    <t xml:space="preserve">onde:</t>
  </si>
  <si>
    <t xml:space="preserve">AC - Administração Central</t>
  </si>
  <si>
    <t xml:space="preserve">S - Seguro</t>
  </si>
  <si>
    <t xml:space="preserve">G - Garantia</t>
  </si>
  <si>
    <t xml:space="preserve">DF - Despesas Financeiras</t>
  </si>
  <si>
    <t xml:space="preserve">L - Lucro</t>
  </si>
  <si>
    <t xml:space="preserve">T - Tributos</t>
  </si>
  <si>
    <t xml:space="preserve">Percentuais médios do BDI conforme Acórdão TCU 2622/2013-P, de 25/09/2013.</t>
  </si>
  <si>
    <t xml:space="preserve">COMPOSIÇÃO DE BDI PARA EQUIPAMENTOS</t>
  </si>
  <si>
    <t xml:space="preserve">ISS</t>
  </si>
  <si>
    <t xml:space="preserve">Contribuições Previdênciárias - Lei n° 13161/2015</t>
  </si>
</sst>
</file>

<file path=xl/styles.xml><?xml version="1.0" encoding="utf-8"?>
<styleSheet xmlns="http://schemas.openxmlformats.org/spreadsheetml/2006/main">
  <numFmts count="20">
    <numFmt numFmtId="164" formatCode="General"/>
    <numFmt numFmtId="165" formatCode="#,##0.000\ ;\-#,##0.000\ ;&quot; -&quot;#.0\ ;@\ "/>
    <numFmt numFmtId="166" formatCode="#,##0.00"/>
    <numFmt numFmtId="167" formatCode="0.00%"/>
    <numFmt numFmtId="168" formatCode="&quot;R$&quot;#,##0.00"/>
    <numFmt numFmtId="169" formatCode="0.0"/>
    <numFmt numFmtId="170" formatCode="0.00"/>
    <numFmt numFmtId="171" formatCode="General"/>
    <numFmt numFmtId="172" formatCode="0%"/>
    <numFmt numFmtId="173" formatCode="0"/>
    <numFmt numFmtId="174" formatCode="_-* #,##0.00_-;\-* #,##0.00_-;_-* \-??_-;_-@_-"/>
    <numFmt numFmtId="175" formatCode="#,##0.00\ ;\-#,##0.00\ ;&quot; -&quot;#\ ;@\ "/>
    <numFmt numFmtId="176" formatCode="* #,##0.00\ ;* \(#,##0.00\);* \-#\ ;@\ "/>
    <numFmt numFmtId="177" formatCode="0.0000"/>
    <numFmt numFmtId="178" formatCode="0.0000000"/>
    <numFmt numFmtId="179" formatCode="0.000"/>
    <numFmt numFmtId="180" formatCode="[$R$-416]\ #,##0.00;[RED]\-[$R$-416]\ #,##0.00"/>
    <numFmt numFmtId="181" formatCode="#,##0.00%"/>
    <numFmt numFmtId="182" formatCode="#,##0.00\ ;\(#,##0.00\);\-#\ ;@\ "/>
    <numFmt numFmtId="183" formatCode="#,##0.00\ ;\-#,##0.00\ ;\-#\ ;@\ "/>
  </numFmts>
  <fonts count="27">
    <font>
      <sz val="11"/>
      <name val="Arial"/>
      <family val="1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"/>
    </font>
    <font>
      <sz val="10"/>
      <name val="Arial"/>
      <family val="2"/>
      <charset val="1"/>
    </font>
    <font>
      <sz val="12"/>
      <name val="Calibri"/>
      <family val="2"/>
      <charset val="1"/>
    </font>
    <font>
      <sz val="11"/>
      <name val="Arial"/>
      <family val="2"/>
      <charset val="1"/>
    </font>
    <font>
      <b val="true"/>
      <sz val="12"/>
      <name val="Calibri"/>
      <family val="2"/>
      <charset val="1"/>
    </font>
    <font>
      <sz val="12"/>
      <name val="Arial"/>
      <family val="1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Arial"/>
      <family val="2"/>
      <charset val="1"/>
    </font>
    <font>
      <sz val="11"/>
      <name val="Calibri"/>
      <family val="2"/>
      <charset val="1"/>
    </font>
    <font>
      <i val="true"/>
      <sz val="12"/>
      <name val="Calibri"/>
      <family val="2"/>
      <charset val="1"/>
    </font>
    <font>
      <sz val="12"/>
      <color rgb="FFFF0000"/>
      <name val="Calibri"/>
      <family val="2"/>
      <charset val="1"/>
    </font>
    <font>
      <b val="true"/>
      <i val="true"/>
      <sz val="11"/>
      <name val="Calibri"/>
      <family val="2"/>
      <charset val="1"/>
    </font>
    <font>
      <b val="true"/>
      <sz val="11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2"/>
      <color rgb="FF000080"/>
      <name val="Calibri"/>
      <family val="2"/>
      <charset val="1"/>
    </font>
    <font>
      <sz val="11"/>
      <name val="Tahoma"/>
      <family val="2"/>
      <charset val="1"/>
    </font>
    <font>
      <b val="true"/>
      <sz val="10"/>
      <color rgb="FF000080"/>
      <name val="Arial"/>
      <family val="2"/>
      <charset val="1"/>
    </font>
    <font>
      <b val="true"/>
      <sz val="11"/>
      <color rgb="FF000080"/>
      <name val="Calibri"/>
      <family val="2"/>
      <charset val="1"/>
    </font>
    <font>
      <sz val="12"/>
      <name val="Arial Narrow"/>
      <family val="2"/>
      <charset val="1"/>
    </font>
    <font>
      <b val="true"/>
      <sz val="12"/>
      <name val="Arial"/>
      <family val="2"/>
      <charset val="1"/>
    </font>
    <font>
      <b val="true"/>
      <sz val="10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C5E0B4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A9D18E"/>
        <bgColor rgb="FFC5E0B4"/>
      </patternFill>
    </fill>
    <fill>
      <patternFill patternType="solid">
        <fgColor rgb="FFC9C9C9"/>
        <bgColor rgb="FFCCCCCC"/>
      </patternFill>
    </fill>
    <fill>
      <patternFill patternType="solid">
        <fgColor rgb="FFDBDBDB"/>
        <bgColor rgb="FFCCCCCC"/>
      </patternFill>
    </fill>
    <fill>
      <patternFill patternType="solid">
        <fgColor rgb="FFEDEDED"/>
        <bgColor rgb="FFEEEEEE"/>
      </patternFill>
    </fill>
    <fill>
      <patternFill patternType="solid">
        <fgColor rgb="FFE2F0D9"/>
        <bgColor rgb="FFEDEDED"/>
      </patternFill>
    </fill>
    <fill>
      <patternFill patternType="solid">
        <fgColor rgb="FFCCCCCC"/>
        <bgColor rgb="FFC9C9C9"/>
      </patternFill>
    </fill>
    <fill>
      <patternFill patternType="solid">
        <fgColor rgb="FFEEEEEE"/>
        <bgColor rgb="FFEDEDED"/>
      </patternFill>
    </fill>
    <fill>
      <patternFill patternType="solid">
        <fgColor rgb="FFFFE699"/>
        <bgColor rgb="FFFFFFCC"/>
      </patternFill>
    </fill>
    <fill>
      <patternFill patternType="solid">
        <fgColor rgb="FF99CC00"/>
        <bgColor rgb="FF70AD47"/>
      </patternFill>
    </fill>
    <fill>
      <patternFill patternType="solid">
        <fgColor rgb="FFFFFFCC"/>
        <bgColor rgb="FFFFFFFF"/>
      </patternFill>
    </fill>
  </fills>
  <borders count="5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medium"/>
      <right style="double"/>
      <top style="double"/>
      <bottom/>
      <diagonal/>
    </border>
    <border diagonalUp="false" diagonalDown="false">
      <left/>
      <right/>
      <top style="double"/>
      <bottom/>
      <diagonal/>
    </border>
    <border diagonalUp="false" diagonalDown="false">
      <left style="double"/>
      <right style="medium"/>
      <top style="double"/>
      <bottom/>
      <diagonal/>
    </border>
    <border diagonalUp="false" diagonalDown="false">
      <left style="medium"/>
      <right style="double"/>
      <top/>
      <bottom style="double"/>
      <diagonal/>
    </border>
    <border diagonalUp="false" diagonalDown="false">
      <left style="double"/>
      <right style="double"/>
      <top/>
      <bottom style="double"/>
      <diagonal/>
    </border>
    <border diagonalUp="false" diagonalDown="false">
      <left style="double"/>
      <right style="medium"/>
      <top/>
      <bottom style="double"/>
      <diagonal/>
    </border>
    <border diagonalUp="false" diagonalDown="false">
      <left style="medium"/>
      <right style="hair"/>
      <top style="double"/>
      <bottom style="hair"/>
      <diagonal/>
    </border>
    <border diagonalUp="false" diagonalDown="false">
      <left style="hair"/>
      <right style="hair"/>
      <top style="double"/>
      <bottom style="hair"/>
      <diagonal/>
    </border>
    <border diagonalUp="false" diagonalDown="false">
      <left style="hair"/>
      <right style="hair"/>
      <top style="double"/>
      <bottom/>
      <diagonal/>
    </border>
    <border diagonalUp="false" diagonalDown="false">
      <left/>
      <right style="medium"/>
      <top style="double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 style="medium"/>
      <top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double"/>
      <bottom style="hair"/>
      <diagonal/>
    </border>
    <border diagonalUp="false" diagonalDown="false">
      <left/>
      <right style="medium"/>
      <top style="hair"/>
      <bottom style="hair"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hair"/>
      <right/>
      <top style="double"/>
      <bottom style="hair"/>
      <diagonal/>
    </border>
    <border diagonalUp="false" diagonalDown="false">
      <left/>
      <right style="medium"/>
      <top style="double"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/>
      <right style="medium"/>
      <top style="hair"/>
      <bottom style="medium"/>
      <diagonal/>
    </border>
    <border diagonalUp="false" diagonalDown="false">
      <left/>
      <right style="medium"/>
      <top style="hair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/>
      <top style="medium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4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4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4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4" borderId="4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4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0" fillId="4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4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1" fillId="4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1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1" fillId="4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6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6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6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7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7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7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7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6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3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8" fillId="3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6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8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8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8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8" fillId="8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9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9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6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0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5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2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4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10" borderId="23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10" borderId="24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10" borderId="2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0" borderId="25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6" fillId="10" borderId="2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0" borderId="27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6" fillId="10" borderId="28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1" borderId="29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1" borderId="3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1" borderId="3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1" borderId="3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1" borderId="3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1" borderId="3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1" borderId="3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35" xfId="21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4" borderId="36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4" borderId="36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4" borderId="36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5" fontId="13" fillId="4" borderId="36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5" fontId="13" fillId="4" borderId="37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3" fillId="0" borderId="3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6" fontId="13" fillId="0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13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7" fontId="13" fillId="0" borderId="18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13" fillId="0" borderId="18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6" fontId="13" fillId="0" borderId="3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1" borderId="18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17" fillId="11" borderId="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38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13" fillId="4" borderId="18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8" fontId="13" fillId="4" borderId="18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13" fillId="4" borderId="3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6" fontId="13" fillId="4" borderId="18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6" fontId="13" fillId="4" borderId="18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13" fillId="11" borderId="39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4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13" fillId="11" borderId="3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13" fillId="11" borderId="3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9" fontId="13" fillId="11" borderId="4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13" fillId="11" borderId="4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" xfId="21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6" fontId="17" fillId="11" borderId="19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3" xfId="21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4" borderId="4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1" borderId="18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13" fillId="4" borderId="18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4" borderId="35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5" fontId="13" fillId="4" borderId="36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4" borderId="36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16" fillId="4" borderId="18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5" xfId="21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11" borderId="21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6" fontId="13" fillId="11" borderId="4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6" fontId="18" fillId="0" borderId="45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6" fontId="18" fillId="0" borderId="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1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5" xfId="21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8" fillId="0" borderId="6" xfId="21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8" fillId="0" borderId="7" xfId="21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4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6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6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80" fontId="6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0" fontId="6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80" fontId="6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6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0" fontId="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80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80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80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6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80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80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3" borderId="4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14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4" borderId="49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14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4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9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70" fontId="6" fillId="0" borderId="5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11" fillId="0" borderId="37" xfId="19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7" fontId="11" fillId="0" borderId="36" xfId="19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1" fillId="4" borderId="1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14" borderId="4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0" fillId="14" borderId="36" xfId="19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10" fillId="14" borderId="37" xfId="19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6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4" borderId="49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0" fillId="14" borderId="3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0" fillId="14" borderId="37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1" fillId="4" borderId="4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4" borderId="49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6" fillId="4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4" borderId="36" xfId="19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7" fontId="11" fillId="4" borderId="37" xfId="19" applyFont="true" applyBorder="true" applyAlignment="true" applyProtection="true">
      <alignment horizontal="right" vertical="top" textRotation="0" wrapText="true" indent="0" shrinkToFit="false"/>
      <protection locked="true" hidden="false"/>
    </xf>
    <xf numFmtId="181" fontId="11" fillId="4" borderId="36" xfId="19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0" fillId="13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13" borderId="36" xfId="19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10" fillId="13" borderId="37" xfId="19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1" fillId="0" borderId="5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5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4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2" fillId="0" borderId="5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4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4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13" borderId="4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82" fontId="17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4" fontId="13" fillId="0" borderId="37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4" fillId="0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3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13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3" fillId="13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83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82" fontId="13" fillId="0" borderId="3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 3" xfId="20"/>
    <cellStyle name="TableStyleLight1" xfId="21"/>
  </cellStyles>
  <dxfs count="4">
    <dxf>
      <fill>
        <patternFill patternType="solid">
          <fgColor rgb="FFA9D18E"/>
        </patternFill>
      </fill>
    </dxf>
    <dxf>
      <fill>
        <patternFill patternType="solid">
          <fgColor rgb="FFC9C9C9"/>
        </patternFill>
      </fill>
    </dxf>
    <dxf>
      <fill>
        <patternFill patternType="solid">
          <fgColor rgb="FFDBDBDB"/>
        </patternFill>
      </fill>
    </dxf>
    <dxf>
      <fill>
        <patternFill patternType="solid">
          <fgColor rgb="00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9C9C9"/>
      <rgbColor rgb="FF808080"/>
      <rgbColor rgb="FFA9D18E"/>
      <rgbColor rgb="FF993366"/>
      <rgbColor rgb="FFFFFFCC"/>
      <rgbColor rgb="FFEEEEEE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E2F0D9"/>
      <rgbColor rgb="FFFFE699"/>
      <rgbColor rgb="FFC5E0B4"/>
      <rgbColor rgb="FFFF99CC"/>
      <rgbColor rgb="FFCC99FF"/>
      <rgbColor rgb="FFDBDBDB"/>
      <rgbColor rgb="FF3366FF"/>
      <rgbColor rgb="FF33CCCC"/>
      <rgbColor rgb="FF99CC00"/>
      <rgbColor rgb="FFFFC0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jpe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885240</xdr:colOff>
      <xdr:row>2</xdr:row>
      <xdr:rowOff>46080</xdr:rowOff>
    </xdr:from>
    <xdr:to>
      <xdr:col>10</xdr:col>
      <xdr:colOff>428400</xdr:colOff>
      <xdr:row>6</xdr:row>
      <xdr:rowOff>119880</xdr:rowOff>
    </xdr:to>
    <xdr:pic>
      <xdr:nvPicPr>
        <xdr:cNvPr id="0" name="Imagem 2" descr=""/>
        <xdr:cNvPicPr/>
      </xdr:nvPicPr>
      <xdr:blipFill>
        <a:blip r:embed="rId1"/>
        <a:stretch/>
      </xdr:blipFill>
      <xdr:spPr>
        <a:xfrm>
          <a:off x="16357680" y="426960"/>
          <a:ext cx="2415240" cy="835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925200</xdr:colOff>
      <xdr:row>2</xdr:row>
      <xdr:rowOff>54360</xdr:rowOff>
    </xdr:from>
    <xdr:to>
      <xdr:col>10</xdr:col>
      <xdr:colOff>925920</xdr:colOff>
      <xdr:row>6</xdr:row>
      <xdr:rowOff>128160</xdr:rowOff>
    </xdr:to>
    <xdr:pic>
      <xdr:nvPicPr>
        <xdr:cNvPr id="1" name="Imagem 4" descr=""/>
        <xdr:cNvPicPr/>
      </xdr:nvPicPr>
      <xdr:blipFill>
        <a:blip r:embed="rId1"/>
        <a:stretch/>
      </xdr:blipFill>
      <xdr:spPr>
        <a:xfrm>
          <a:off x="15812280" y="435240"/>
          <a:ext cx="2446560" cy="835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521640</xdr:colOff>
      <xdr:row>2</xdr:row>
      <xdr:rowOff>50040</xdr:rowOff>
    </xdr:from>
    <xdr:to>
      <xdr:col>4</xdr:col>
      <xdr:colOff>1333800</xdr:colOff>
      <xdr:row>6</xdr:row>
      <xdr:rowOff>154440</xdr:rowOff>
    </xdr:to>
    <xdr:pic>
      <xdr:nvPicPr>
        <xdr:cNvPr id="2" name="Imagem 2_0" descr=""/>
        <xdr:cNvPicPr/>
      </xdr:nvPicPr>
      <xdr:blipFill>
        <a:blip r:embed="rId1"/>
        <a:stretch/>
      </xdr:blipFill>
      <xdr:spPr>
        <a:xfrm>
          <a:off x="10218600" y="430920"/>
          <a:ext cx="2306520" cy="866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639720</xdr:colOff>
      <xdr:row>2</xdr:row>
      <xdr:rowOff>135360</xdr:rowOff>
    </xdr:from>
    <xdr:to>
      <xdr:col>9</xdr:col>
      <xdr:colOff>1463400</xdr:colOff>
      <xdr:row>6</xdr:row>
      <xdr:rowOff>117720</xdr:rowOff>
    </xdr:to>
    <xdr:pic>
      <xdr:nvPicPr>
        <xdr:cNvPr id="3" name="Imagem 3" descr=""/>
        <xdr:cNvPicPr/>
      </xdr:nvPicPr>
      <xdr:blipFill>
        <a:blip r:embed="rId1"/>
        <a:stretch/>
      </xdr:blipFill>
      <xdr:spPr>
        <a:xfrm>
          <a:off x="16591680" y="516240"/>
          <a:ext cx="2425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825480</xdr:colOff>
      <xdr:row>2</xdr:row>
      <xdr:rowOff>70920</xdr:rowOff>
    </xdr:from>
    <xdr:to>
      <xdr:col>9</xdr:col>
      <xdr:colOff>558360</xdr:colOff>
      <xdr:row>6</xdr:row>
      <xdr:rowOff>114120</xdr:rowOff>
    </xdr:to>
    <xdr:pic>
      <xdr:nvPicPr>
        <xdr:cNvPr id="4" name="Imagem 2" descr=""/>
        <xdr:cNvPicPr/>
      </xdr:nvPicPr>
      <xdr:blipFill>
        <a:blip r:embed="rId1"/>
        <a:stretch/>
      </xdr:blipFill>
      <xdr:spPr>
        <a:xfrm>
          <a:off x="8889480" y="451800"/>
          <a:ext cx="2410560" cy="805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9360</xdr:colOff>
      <xdr:row>0</xdr:row>
      <xdr:rowOff>9360</xdr:rowOff>
    </xdr:from>
    <xdr:to>
      <xdr:col>1</xdr:col>
      <xdr:colOff>207000</xdr:colOff>
      <xdr:row>3</xdr:row>
      <xdr:rowOff>121320</xdr:rowOff>
    </xdr:to>
    <xdr:pic>
      <xdr:nvPicPr>
        <xdr:cNvPr id="5" name="Imagem 5" descr=""/>
        <xdr:cNvPicPr/>
      </xdr:nvPicPr>
      <xdr:blipFill>
        <a:blip r:embed="rId1"/>
        <a:stretch/>
      </xdr:blipFill>
      <xdr:spPr>
        <a:xfrm>
          <a:off x="9360" y="9360"/>
          <a:ext cx="762840" cy="616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173160</xdr:colOff>
      <xdr:row>0</xdr:row>
      <xdr:rowOff>122040</xdr:rowOff>
    </xdr:from>
    <xdr:to>
      <xdr:col>3</xdr:col>
      <xdr:colOff>1082880</xdr:colOff>
      <xdr:row>4</xdr:row>
      <xdr:rowOff>72360</xdr:rowOff>
    </xdr:to>
    <xdr:pic>
      <xdr:nvPicPr>
        <xdr:cNvPr id="6" name="Imagem 5" descr=""/>
        <xdr:cNvPicPr/>
      </xdr:nvPicPr>
      <xdr:blipFill>
        <a:blip r:embed="rId1"/>
        <a:stretch/>
      </xdr:blipFill>
      <xdr:spPr>
        <a:xfrm>
          <a:off x="5737680" y="122040"/>
          <a:ext cx="909720" cy="864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2</xdr:col>
      <xdr:colOff>962280</xdr:colOff>
      <xdr:row>28</xdr:row>
      <xdr:rowOff>105120</xdr:rowOff>
    </xdr:from>
    <xdr:to>
      <xdr:col>2</xdr:col>
      <xdr:colOff>3322080</xdr:colOff>
      <xdr:row>31</xdr:row>
      <xdr:rowOff>7200</xdr:rowOff>
    </xdr:to>
    <xdr:pic>
      <xdr:nvPicPr>
        <xdr:cNvPr id="7" name="Picture 1" descr=""/>
        <xdr:cNvPicPr/>
      </xdr:nvPicPr>
      <xdr:blipFill>
        <a:blip r:embed="rId2"/>
        <a:stretch/>
      </xdr:blipFill>
      <xdr:spPr>
        <a:xfrm>
          <a:off x="2114640" y="5686920"/>
          <a:ext cx="2359800" cy="454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1181520</xdr:colOff>
      <xdr:row>27</xdr:row>
      <xdr:rowOff>95400</xdr:rowOff>
    </xdr:from>
    <xdr:to>
      <xdr:col>2</xdr:col>
      <xdr:colOff>3588840</xdr:colOff>
      <xdr:row>30</xdr:row>
      <xdr:rowOff>7560</xdr:rowOff>
    </xdr:to>
    <xdr:pic>
      <xdr:nvPicPr>
        <xdr:cNvPr id="8" name="Picture 1" descr=""/>
        <xdr:cNvPicPr/>
      </xdr:nvPicPr>
      <xdr:blipFill>
        <a:blip r:embed="rId1"/>
        <a:stretch/>
      </xdr:blipFill>
      <xdr:spPr>
        <a:xfrm>
          <a:off x="2333880" y="5515200"/>
          <a:ext cx="2407320" cy="46440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3</xdr:col>
      <xdr:colOff>150840</xdr:colOff>
      <xdr:row>0</xdr:row>
      <xdr:rowOff>110880</xdr:rowOff>
    </xdr:from>
    <xdr:to>
      <xdr:col>3</xdr:col>
      <xdr:colOff>1060560</xdr:colOff>
      <xdr:row>4</xdr:row>
      <xdr:rowOff>60840</xdr:rowOff>
    </xdr:to>
    <xdr:pic>
      <xdr:nvPicPr>
        <xdr:cNvPr id="9" name="Imagem 5" descr=""/>
        <xdr:cNvPicPr/>
      </xdr:nvPicPr>
      <xdr:blipFill>
        <a:blip r:embed="rId2"/>
        <a:stretch/>
      </xdr:blipFill>
      <xdr:spPr>
        <a:xfrm>
          <a:off x="5715360" y="110880"/>
          <a:ext cx="909720" cy="8834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D9" colorId="64" zoomScale="75" zoomScaleNormal="75" zoomScalePageLayoutView="100" workbookViewId="0">
      <selection pane="topLeft" activeCell="E39" activeCellId="0" sqref="E39"/>
    </sheetView>
  </sheetViews>
  <sheetFormatPr defaultColWidth="8.9921875" defaultRowHeight="15" zeroHeight="false" outlineLevelRow="0" outlineLevelCol="0"/>
  <cols>
    <col collapsed="false" customWidth="true" hidden="false" outlineLevel="0" max="1" min="1" style="1" width="23.3"/>
    <col collapsed="false" customWidth="true" hidden="false" outlineLevel="0" max="3" min="2" style="1" width="16.4"/>
    <col collapsed="false" customWidth="true" hidden="false" outlineLevel="0" max="4" min="4" style="2" width="14"/>
    <col collapsed="false" customWidth="true" hidden="false" outlineLevel="0" max="5" min="5" style="1" width="89.28"/>
    <col collapsed="false" customWidth="true" hidden="false" outlineLevel="0" max="6" min="6" style="1" width="10.2"/>
    <col collapsed="false" customWidth="true" hidden="false" outlineLevel="0" max="7" min="7" style="3" width="12.8"/>
    <col collapsed="false" customWidth="true" hidden="false" outlineLevel="0" max="8" min="8" style="4" width="17.53"/>
    <col collapsed="false" customWidth="true" hidden="false" outlineLevel="0" max="9" min="9" style="4" width="17.31"/>
    <col collapsed="false" customWidth="true" hidden="false" outlineLevel="0" max="10" min="10" style="4" width="19.8"/>
    <col collapsed="false" customWidth="false" hidden="false" outlineLevel="0" max="1024" min="11" style="5" width="9"/>
  </cols>
  <sheetData>
    <row r="1" s="7" customFormat="true" ht="1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7" customFormat="true" ht="15" hidden="false" customHeight="true" outlineLevel="0" collapsed="false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2" customFormat="true" ht="15" hidden="false" customHeight="false" outlineLevel="0" collapsed="false">
      <c r="A3" s="9" t="s">
        <v>2</v>
      </c>
      <c r="B3" s="10" t="s">
        <v>3</v>
      </c>
      <c r="C3" s="10"/>
      <c r="D3" s="11"/>
      <c r="F3" s="13"/>
      <c r="G3" s="13"/>
      <c r="H3" s="13"/>
      <c r="I3" s="14"/>
      <c r="J3" s="15"/>
    </row>
    <row r="4" s="12" customFormat="true" ht="15" hidden="false" customHeight="false" outlineLevel="0" collapsed="false">
      <c r="A4" s="9" t="s">
        <v>4</v>
      </c>
      <c r="B4" s="10" t="s">
        <v>5</v>
      </c>
      <c r="C4" s="10"/>
      <c r="D4" s="11"/>
      <c r="F4" s="16"/>
      <c r="G4" s="16"/>
      <c r="H4" s="16"/>
      <c r="I4" s="14"/>
      <c r="J4" s="15"/>
    </row>
    <row r="5" s="12" customFormat="true" ht="15" hidden="false" customHeight="false" outlineLevel="0" collapsed="false">
      <c r="A5" s="9" t="s">
        <v>6</v>
      </c>
      <c r="B5" s="10" t="s">
        <v>7</v>
      </c>
      <c r="C5" s="10"/>
      <c r="D5" s="11"/>
      <c r="F5" s="16"/>
      <c r="G5" s="16"/>
      <c r="H5" s="16"/>
      <c r="I5" s="14"/>
      <c r="J5" s="15"/>
    </row>
    <row r="6" s="12" customFormat="true" ht="15" hidden="false" customHeight="false" outlineLevel="0" collapsed="false">
      <c r="A6" s="9" t="s">
        <v>8</v>
      </c>
      <c r="B6" s="10" t="s">
        <v>9</v>
      </c>
      <c r="C6" s="10"/>
      <c r="D6" s="11"/>
      <c r="F6" s="17"/>
      <c r="G6" s="17"/>
      <c r="H6" s="17"/>
      <c r="I6" s="18"/>
      <c r="J6" s="19"/>
    </row>
    <row r="7" s="12" customFormat="true" ht="15" hidden="false" customHeight="false" outlineLevel="0" collapsed="false">
      <c r="A7" s="9" t="s">
        <v>10</v>
      </c>
      <c r="B7" s="20" t="n">
        <f aca="false">'BDI obra'!D26/100</f>
        <v>0.2882</v>
      </c>
      <c r="C7" s="20"/>
      <c r="D7" s="11"/>
      <c r="F7" s="21"/>
      <c r="G7" s="21"/>
      <c r="H7" s="21"/>
      <c r="I7" s="22"/>
      <c r="J7" s="23"/>
    </row>
    <row r="8" s="28" customFormat="true" ht="15" hidden="false" customHeight="false" outlineLevel="0" collapsed="false">
      <c r="A8" s="24" t="s">
        <v>11</v>
      </c>
      <c r="B8" s="25" t="s">
        <v>12</v>
      </c>
      <c r="C8" s="25" t="s">
        <v>13</v>
      </c>
      <c r="D8" s="25" t="s">
        <v>14</v>
      </c>
      <c r="E8" s="25" t="s">
        <v>15</v>
      </c>
      <c r="F8" s="25" t="s">
        <v>16</v>
      </c>
      <c r="G8" s="26" t="s">
        <v>17</v>
      </c>
      <c r="H8" s="26" t="s">
        <v>18</v>
      </c>
      <c r="I8" s="26" t="s">
        <v>19</v>
      </c>
      <c r="J8" s="27" t="s">
        <v>20</v>
      </c>
    </row>
    <row r="9" customFormat="false" ht="15" hidden="false" customHeight="false" outlineLevel="0" collapsed="false">
      <c r="A9" s="29" t="s">
        <v>21</v>
      </c>
      <c r="B9" s="30"/>
      <c r="C9" s="30"/>
      <c r="D9" s="30"/>
      <c r="E9" s="31" t="s">
        <v>22</v>
      </c>
      <c r="F9" s="31"/>
      <c r="G9" s="32"/>
      <c r="H9" s="33"/>
      <c r="I9" s="33"/>
      <c r="J9" s="34" t="n">
        <f aca="false">J10</f>
        <v>52230.56</v>
      </c>
    </row>
    <row r="10" customFormat="false" ht="15" hidden="false" customHeight="false" outlineLevel="0" collapsed="false">
      <c r="A10" s="35" t="s">
        <v>23</v>
      </c>
      <c r="B10" s="36"/>
      <c r="C10" s="36"/>
      <c r="D10" s="36"/>
      <c r="E10" s="37" t="s">
        <v>24</v>
      </c>
      <c r="F10" s="37"/>
      <c r="G10" s="38"/>
      <c r="H10" s="39"/>
      <c r="I10" s="39"/>
      <c r="J10" s="40" t="n">
        <f aca="false">J11</f>
        <v>52230.56</v>
      </c>
    </row>
    <row r="11" customFormat="false" ht="15" hidden="false" customHeight="false" outlineLevel="0" collapsed="false">
      <c r="A11" s="41"/>
      <c r="B11" s="42"/>
      <c r="C11" s="42" t="s">
        <v>25</v>
      </c>
      <c r="D11" s="2" t="s">
        <v>26</v>
      </c>
      <c r="E11" s="43" t="s">
        <v>27</v>
      </c>
      <c r="F11" s="42" t="s">
        <v>28</v>
      </c>
      <c r="G11" s="44" t="n">
        <f aca="false">'Memória de Cálculo'!J11</f>
        <v>4</v>
      </c>
      <c r="H11" s="45" t="n">
        <f aca="false">'Composição de Custo Unitário'!J30</f>
        <v>10136.341497</v>
      </c>
      <c r="I11" s="45" t="n">
        <f aca="false">ROUND(H11*B7+H11,2)</f>
        <v>13057.64</v>
      </c>
      <c r="J11" s="46" t="n">
        <f aca="false">ROUND(I11*G11,2)</f>
        <v>52230.56</v>
      </c>
    </row>
    <row r="12" customFormat="false" ht="15" hidden="false" customHeight="false" outlineLevel="0" collapsed="false">
      <c r="A12" s="29" t="s">
        <v>29</v>
      </c>
      <c r="B12" s="30"/>
      <c r="C12" s="30"/>
      <c r="D12" s="30"/>
      <c r="E12" s="31" t="s">
        <v>30</v>
      </c>
      <c r="F12" s="31"/>
      <c r="G12" s="32"/>
      <c r="H12" s="33"/>
      <c r="I12" s="33"/>
      <c r="J12" s="34" t="n">
        <f aca="false">ROUND(J13+J18,2)</f>
        <v>22341.1</v>
      </c>
    </row>
    <row r="13" customFormat="false" ht="15" hidden="false" customHeight="false" outlineLevel="0" collapsed="false">
      <c r="A13" s="35" t="s">
        <v>31</v>
      </c>
      <c r="B13" s="36"/>
      <c r="C13" s="36"/>
      <c r="D13" s="36"/>
      <c r="E13" s="37" t="s">
        <v>32</v>
      </c>
      <c r="F13" s="37"/>
      <c r="G13" s="38"/>
      <c r="H13" s="39"/>
      <c r="I13" s="39"/>
      <c r="J13" s="40" t="n">
        <f aca="false">ROUND(SUM(J14:J17),2)</f>
        <v>15075.66</v>
      </c>
    </row>
    <row r="14" customFormat="false" ht="15" hidden="false" customHeight="false" outlineLevel="0" collapsed="false">
      <c r="A14" s="41" t="s">
        <v>33</v>
      </c>
      <c r="B14" s="42" t="n">
        <v>98459</v>
      </c>
      <c r="C14" s="42"/>
      <c r="D14" s="42" t="s">
        <v>26</v>
      </c>
      <c r="E14" s="43" t="s">
        <v>34</v>
      </c>
      <c r="F14" s="42" t="s">
        <v>35</v>
      </c>
      <c r="G14" s="44" t="n">
        <f aca="false">'Memória de Cálculo'!J16</f>
        <v>62.48</v>
      </c>
      <c r="H14" s="45" t="n">
        <v>140.5</v>
      </c>
      <c r="I14" s="45" t="n">
        <f aca="false">ROUND(H14*$B$7+H14,2)</f>
        <v>180.99</v>
      </c>
      <c r="J14" s="46" t="n">
        <f aca="false">ROUND(I14*G14,2)</f>
        <v>11308.26</v>
      </c>
    </row>
    <row r="15" customFormat="false" ht="30.75" hidden="false" customHeight="false" outlineLevel="0" collapsed="false">
      <c r="A15" s="41" t="s">
        <v>36</v>
      </c>
      <c r="B15" s="42" t="n">
        <v>97063</v>
      </c>
      <c r="C15" s="42"/>
      <c r="D15" s="42" t="s">
        <v>26</v>
      </c>
      <c r="E15" s="43" t="s">
        <v>37</v>
      </c>
      <c r="F15" s="42" t="s">
        <v>35</v>
      </c>
      <c r="G15" s="44" t="n">
        <f aca="false">'Memória de Cálculo'!J24</f>
        <v>204</v>
      </c>
      <c r="H15" s="45" t="n">
        <v>9.51</v>
      </c>
      <c r="I15" s="45" t="n">
        <f aca="false">ROUND(H15*$B$7+H15,2)</f>
        <v>12.25</v>
      </c>
      <c r="J15" s="46" t="n">
        <f aca="false">ROUND(I15*G15,2)</f>
        <v>2499</v>
      </c>
    </row>
    <row r="16" customFormat="false" ht="15" hidden="false" customHeight="false" outlineLevel="0" collapsed="false">
      <c r="A16" s="41" t="s">
        <v>38</v>
      </c>
      <c r="B16" s="42"/>
      <c r="C16" s="42" t="s">
        <v>39</v>
      </c>
      <c r="D16" s="2" t="s">
        <v>26</v>
      </c>
      <c r="E16" s="43" t="str">
        <f aca="false">'Composição de Custo Unitário'!C130</f>
        <v>APLICAÇÃO DE LONA PLÁSTICA – REFERENCIA 97113 SINAPI</v>
      </c>
      <c r="F16" s="42" t="s">
        <v>35</v>
      </c>
      <c r="G16" s="44" t="n">
        <f aca="false">'Memória de Cálculo'!J28</f>
        <v>510</v>
      </c>
      <c r="H16" s="45" t="n">
        <f aca="false">'Composição de Custo Unitário'!J151</f>
        <v>1.773869</v>
      </c>
      <c r="I16" s="45" t="n">
        <f aca="false">ROUND(H16*$B$7+H16,2)</f>
        <v>2.29</v>
      </c>
      <c r="J16" s="46" t="n">
        <f aca="false">ROUND(I16*G16,2)</f>
        <v>1167.9</v>
      </c>
    </row>
    <row r="17" customFormat="false" ht="30.75" hidden="false" customHeight="false" outlineLevel="0" collapsed="false">
      <c r="A17" s="41" t="s">
        <v>40</v>
      </c>
      <c r="B17" s="42"/>
      <c r="C17" s="42" t="s">
        <v>41</v>
      </c>
      <c r="D17" s="2" t="s">
        <v>26</v>
      </c>
      <c r="E17" s="43" t="str">
        <f aca="false">'Composição de Custo Unitário'!C154</f>
        <v>LOCACAO DE ANDAIME METALICO TUBULAR DE ENCAIXE, TIPO DE TORRE, COM LARGURA 1 ATE 1,5 M E ALTURA DE *1,00* M (INCLUSO SAPATAS FIXAS OU RODIZIOS)</v>
      </c>
      <c r="F17" s="42" t="s">
        <v>42</v>
      </c>
      <c r="G17" s="44" t="n">
        <f aca="false">'Memória de Cálculo'!J32</f>
        <v>6</v>
      </c>
      <c r="H17" s="45" t="n">
        <f aca="false">'Composição de Custo Unitário'!J175</f>
        <v>13</v>
      </c>
      <c r="I17" s="45" t="n">
        <f aca="false">ROUND(H17*$B$7+H17,2)</f>
        <v>16.75</v>
      </c>
      <c r="J17" s="46" t="n">
        <f aca="false">ROUND(I17*G17,2)</f>
        <v>100.5</v>
      </c>
      <c r="L17" s="5" t="s">
        <v>43</v>
      </c>
    </row>
    <row r="18" customFormat="false" ht="15" hidden="false" customHeight="false" outlineLevel="0" collapsed="false">
      <c r="A18" s="35" t="s">
        <v>44</v>
      </c>
      <c r="B18" s="36"/>
      <c r="C18" s="36"/>
      <c r="D18" s="36"/>
      <c r="E18" s="37" t="s">
        <v>45</v>
      </c>
      <c r="F18" s="37"/>
      <c r="G18" s="38"/>
      <c r="H18" s="39"/>
      <c r="I18" s="39"/>
      <c r="J18" s="40" t="n">
        <f aca="false">ROUND(SUM(J19:J20),2)</f>
        <v>7265.44</v>
      </c>
    </row>
    <row r="19" customFormat="false" ht="46.5" hidden="false" customHeight="false" outlineLevel="0" collapsed="false">
      <c r="A19" s="41" t="s">
        <v>46</v>
      </c>
      <c r="B19" s="42"/>
      <c r="C19" s="42" t="s">
        <v>47</v>
      </c>
      <c r="D19" s="42" t="s">
        <v>48</v>
      </c>
      <c r="E19" s="43" t="str">
        <f aca="false">'Composição de Custo Unitário'!C34</f>
        <v>ALUGUEL MENSAL CONTAINER PARA ALMOXARIFADO, INCL. PORTA, 2 JANELAS, 1 PT ILUMINAÇÃO, ISOLAMENTO TÉRMICO (TETO), PISO EM  COMP. NAVAL PINTADO, CERT. NR18, INCL. LAUDO DESCONTAMINAÇÃO. – REFERENCIA IOPES 20356</v>
      </c>
      <c r="F19" s="42" t="s">
        <v>28</v>
      </c>
      <c r="G19" s="44" t="n">
        <f aca="false">'Memória de Cálculo'!J37</f>
        <v>4</v>
      </c>
      <c r="H19" s="45" t="n">
        <f aca="false">'Composição de Custo Unitário'!J55</f>
        <v>710</v>
      </c>
      <c r="I19" s="45" t="n">
        <f aca="false">ROUND(H19*$B$7+H19,2)</f>
        <v>914.62</v>
      </c>
      <c r="J19" s="46" t="n">
        <f aca="false">ROUND(I19*G19,2)</f>
        <v>3658.48</v>
      </c>
    </row>
    <row r="20" customFormat="false" ht="30.75" hidden="false" customHeight="false" outlineLevel="0" collapsed="false">
      <c r="A20" s="41" t="s">
        <v>49</v>
      </c>
      <c r="B20" s="42"/>
      <c r="C20" s="42" t="s">
        <v>50</v>
      </c>
      <c r="D20" s="42" t="s">
        <v>48</v>
      </c>
      <c r="E20" s="43" t="str">
        <f aca="false">'Composição de Custo Unitário'!C58</f>
        <v>MOBILIZAÇÃO E DESMOBILIZAÇÃO DE CONTEINER LOCADO PARA BARRACÃO DE OBRA – REFERENCIA IOPES 20344</v>
      </c>
      <c r="F20" s="42" t="s">
        <v>51</v>
      </c>
      <c r="G20" s="44" t="n">
        <f aca="false">'Memória de Cálculo'!J40</f>
        <v>2</v>
      </c>
      <c r="H20" s="45" t="n">
        <f aca="false">'Composição de Custo Unitário'!J79</f>
        <v>1400</v>
      </c>
      <c r="I20" s="45" t="n">
        <f aca="false">ROUND(H20*$B$7+H20,2)</f>
        <v>1803.48</v>
      </c>
      <c r="J20" s="46" t="n">
        <f aca="false">ROUND(I20*G20,2)</f>
        <v>3606.96</v>
      </c>
    </row>
    <row r="21" customFormat="false" ht="15" hidden="false" customHeight="false" outlineLevel="0" collapsed="false">
      <c r="A21" s="29" t="n">
        <v>3</v>
      </c>
      <c r="B21" s="30"/>
      <c r="C21" s="30"/>
      <c r="D21" s="30"/>
      <c r="E21" s="31" t="s">
        <v>52</v>
      </c>
      <c r="F21" s="31"/>
      <c r="G21" s="32"/>
      <c r="H21" s="33"/>
      <c r="I21" s="33"/>
      <c r="J21" s="34" t="n">
        <f aca="false">ROUND(J22+J24+J23+J25,2)</f>
        <v>532065.06</v>
      </c>
    </row>
    <row r="22" customFormat="false" ht="15" hidden="false" customHeight="false" outlineLevel="0" collapsed="false">
      <c r="A22" s="41" t="s">
        <v>53</v>
      </c>
      <c r="B22" s="42" t="n">
        <v>97641</v>
      </c>
      <c r="C22" s="42"/>
      <c r="D22" s="42" t="s">
        <v>26</v>
      </c>
      <c r="E22" s="43" t="s">
        <v>54</v>
      </c>
      <c r="F22" s="42" t="s">
        <v>35</v>
      </c>
      <c r="G22" s="44" t="n">
        <f aca="false">'Memória de Cálculo'!J44</f>
        <v>2143.55</v>
      </c>
      <c r="H22" s="45" t="n">
        <v>3.59</v>
      </c>
      <c r="I22" s="45" t="n">
        <f aca="false">ROUND(H22*$B$7+H22,2)</f>
        <v>4.62</v>
      </c>
      <c r="J22" s="46" t="n">
        <f aca="false">ROUND(I22*G22,2)</f>
        <v>9903.2</v>
      </c>
    </row>
    <row r="23" customFormat="false" ht="46.5" hidden="false" customHeight="false" outlineLevel="0" collapsed="false">
      <c r="A23" s="41" t="s">
        <v>55</v>
      </c>
      <c r="B23" s="42"/>
      <c r="C23" s="42" t="s">
        <v>56</v>
      </c>
      <c r="D23" s="42" t="s">
        <v>48</v>
      </c>
      <c r="E23" s="43" t="str">
        <f aca="false">'Composição de Custo Unitário'!C82</f>
        <v>ÍNDICE DE PREÇO PARA REMOÇÃO DE ENTULHO DECORRENTE DA EXECUÇÃO DE OBRAS (CLASSE A CONAMA - NBR 10.004 - CLASSE IIB), INCLUINDO ALUGUEL DA CAÇAMBA, CARGA, TRANSPORTE E DESCARGA EM ÁREA LICENCIADA-REFERENCIA 30304 IOPES</v>
      </c>
      <c r="F23" s="42" t="s">
        <v>57</v>
      </c>
      <c r="G23" s="44" t="n">
        <f aca="false">'Memória de Cálculo'!J101</f>
        <v>83.59845</v>
      </c>
      <c r="H23" s="45" t="n">
        <f aca="false">'Composição de Custo Unitário'!J103</f>
        <v>62.4391</v>
      </c>
      <c r="I23" s="45" t="n">
        <f aca="false">ROUND(H23*$B$7+H23,2)</f>
        <v>80.43</v>
      </c>
      <c r="J23" s="46" t="n">
        <f aca="false">ROUND(I23*G23,2)</f>
        <v>6723.82</v>
      </c>
    </row>
    <row r="24" customFormat="false" ht="46.5" hidden="false" customHeight="false" outlineLevel="0" collapsed="false">
      <c r="A24" s="41" t="s">
        <v>58</v>
      </c>
      <c r="B24" s="42"/>
      <c r="C24" s="42" t="s">
        <v>59</v>
      </c>
      <c r="D24" s="42" t="s">
        <v>60</v>
      </c>
      <c r="E24" s="43" t="str">
        <f aca="false">'Composição de Custo Unitário'!C106</f>
        <v>FORRO DE FIBRA MINERAL EM PLACAS DE 625 X 625 MM, E = 15/16 MM, BORDA REBAIXADA, COM PINTURA ANTIMOFO, APOIADO EM PERFIL DE ACO GALVANIZADO COM 24 MM DE BASE -INSTALADO ( INCLUSO TODOS MATERIAS E MAO DE OBRA) - REFERENCIA 39513 SINAPI</v>
      </c>
      <c r="F24" s="42" t="s">
        <v>35</v>
      </c>
      <c r="G24" s="44" t="n">
        <f aca="false">'Memória de Cálculo'!J105</f>
        <v>2143.55</v>
      </c>
      <c r="H24" s="45" t="n">
        <f aca="false">'Composição de Custo Unitário'!J127</f>
        <v>186.102992</v>
      </c>
      <c r="I24" s="45" t="n">
        <f aca="false">ROUND(H24*$B$7+H24,2)</f>
        <v>239.74</v>
      </c>
      <c r="J24" s="46" t="n">
        <f aca="false">ROUND(I24*G24,2)</f>
        <v>513894.68</v>
      </c>
      <c r="L24" s="47"/>
    </row>
    <row r="25" customFormat="false" ht="15" hidden="false" customHeight="false" outlineLevel="0" collapsed="false">
      <c r="A25" s="41" t="s">
        <v>61</v>
      </c>
      <c r="B25" s="42"/>
      <c r="C25" s="42" t="s">
        <v>62</v>
      </c>
      <c r="D25" s="2" t="s">
        <v>63</v>
      </c>
      <c r="E25" s="43" t="str">
        <f aca="false">'Composição de Custo Unitário'!C202</f>
        <v>TRANSPORTE VERTICAL DE MOBILIÁRIOS DE SALAS  DE FORMA MANUAL – COMPOSIÇÃO PRÓPRIA</v>
      </c>
      <c r="F25" s="42" t="s">
        <v>35</v>
      </c>
      <c r="G25" s="44" t="n">
        <f aca="false">'Memória de Cálculo'!J162</f>
        <v>4287.1</v>
      </c>
      <c r="H25" s="45" t="n">
        <f aca="false">'Composição de Custo Unitário'!J223</f>
        <v>0.28169</v>
      </c>
      <c r="I25" s="45" t="n">
        <f aca="false">ROUND(H25*$B$7+H25,2)</f>
        <v>0.36</v>
      </c>
      <c r="J25" s="46" t="n">
        <f aca="false">ROUND(I25*G25,2)</f>
        <v>1543.36</v>
      </c>
    </row>
    <row r="26" customFormat="false" ht="15" hidden="false" customHeight="false" outlineLevel="0" collapsed="false">
      <c r="A26" s="29" t="n">
        <v>4</v>
      </c>
      <c r="B26" s="30"/>
      <c r="C26" s="30"/>
      <c r="D26" s="30"/>
      <c r="E26" s="31" t="s">
        <v>64</v>
      </c>
      <c r="F26" s="31"/>
      <c r="G26" s="32"/>
      <c r="H26" s="33"/>
      <c r="I26" s="33"/>
      <c r="J26" s="34" t="n">
        <f aca="false">ROUND(J27+J28,2)</f>
        <v>97674.96</v>
      </c>
    </row>
    <row r="27" customFormat="false" ht="15" hidden="false" customHeight="false" outlineLevel="0" collapsed="false">
      <c r="A27" s="41" t="s">
        <v>65</v>
      </c>
      <c r="B27" s="42" t="n">
        <v>97665</v>
      </c>
      <c r="C27" s="42"/>
      <c r="D27" s="42" t="s">
        <v>26</v>
      </c>
      <c r="E27" s="43" t="s">
        <v>66</v>
      </c>
      <c r="F27" s="42" t="s">
        <v>51</v>
      </c>
      <c r="G27" s="44" t="n">
        <f aca="false">'Memória de Cálculo'!J168</f>
        <v>334</v>
      </c>
      <c r="H27" s="45" t="n">
        <v>1.02</v>
      </c>
      <c r="I27" s="45" t="n">
        <f aca="false">ROUND(H27*$B$7+H27,2)</f>
        <v>1.31</v>
      </c>
      <c r="J27" s="46" t="n">
        <f aca="false">ROUND(I27*G27,2)</f>
        <v>437.54</v>
      </c>
    </row>
    <row r="28" customFormat="false" ht="15" hidden="false" customHeight="false" outlineLevel="0" collapsed="false">
      <c r="A28" s="41" t="s">
        <v>67</v>
      </c>
      <c r="B28" s="42"/>
      <c r="C28" s="42" t="s">
        <v>68</v>
      </c>
      <c r="D28" s="42" t="s">
        <v>69</v>
      </c>
      <c r="E28" s="43" t="str">
        <f aca="false">'Composição de Custo Unitário'!C178</f>
        <v>INSTALAÇÃO DE PAINEL EMBUTIR 40W LED SLIM 62X62 BRANCO FRIO – REFERENCIA 97589 SINAPI</v>
      </c>
      <c r="F28" s="42" t="s">
        <v>51</v>
      </c>
      <c r="G28" s="44" t="n">
        <f aca="false">'Memória de Cálculo'!J225</f>
        <v>334</v>
      </c>
      <c r="H28" s="45" t="n">
        <f aca="false">'Composição de Custo Unitário'!J199</f>
        <v>225.994964</v>
      </c>
      <c r="I28" s="45" t="n">
        <f aca="false">ROUND(H28*$B$7+H28,2)</f>
        <v>291.13</v>
      </c>
      <c r="J28" s="46" t="n">
        <f aca="false">ROUND(I28*G28,2)</f>
        <v>97237.42</v>
      </c>
    </row>
    <row r="29" customFormat="false" ht="15" hidden="false" customHeight="false" outlineLevel="0" collapsed="false">
      <c r="A29" s="29" t="n">
        <v>5</v>
      </c>
      <c r="B29" s="30"/>
      <c r="C29" s="30"/>
      <c r="D29" s="30"/>
      <c r="E29" s="31" t="s">
        <v>70</v>
      </c>
      <c r="F29" s="31"/>
      <c r="G29" s="32"/>
      <c r="H29" s="33"/>
      <c r="I29" s="33"/>
      <c r="J29" s="34" t="n">
        <f aca="false">ROUND(J30+J31,2)</f>
        <v>50124.61</v>
      </c>
    </row>
    <row r="30" customFormat="false" ht="30.75" hidden="false" customHeight="false" outlineLevel="0" collapsed="false">
      <c r="A30" s="41" t="s">
        <v>71</v>
      </c>
      <c r="B30" s="42" t="s">
        <v>72</v>
      </c>
      <c r="C30" s="42"/>
      <c r="D30" s="42" t="s">
        <v>26</v>
      </c>
      <c r="E30" s="43" t="s">
        <v>73</v>
      </c>
      <c r="F30" s="42" t="s">
        <v>35</v>
      </c>
      <c r="G30" s="44" t="n">
        <f aca="false">'Memória de Cálculo'!J283</f>
        <v>2746.716</v>
      </c>
      <c r="H30" s="45" t="n">
        <v>13.56</v>
      </c>
      <c r="I30" s="45" t="n">
        <f aca="false">ROUND(H30*$B$7+H30,2)</f>
        <v>17.47</v>
      </c>
      <c r="J30" s="46" t="n">
        <f aca="false">ROUND(I30*G30,2)</f>
        <v>47985.13</v>
      </c>
    </row>
    <row r="31" customFormat="false" ht="30.75" hidden="false" customHeight="false" outlineLevel="0" collapsed="false">
      <c r="A31" s="41" t="s">
        <v>74</v>
      </c>
      <c r="B31" s="42" t="n">
        <v>98575</v>
      </c>
      <c r="C31" s="42"/>
      <c r="D31" s="42" t="s">
        <v>26</v>
      </c>
      <c r="E31" s="43" t="s">
        <v>75</v>
      </c>
      <c r="F31" s="42" t="s">
        <v>76</v>
      </c>
      <c r="G31" s="44" t="n">
        <f aca="false">'Memória de Cálculo'!J340</f>
        <v>18</v>
      </c>
      <c r="H31" s="45" t="n">
        <v>92.27</v>
      </c>
      <c r="I31" s="45" t="n">
        <f aca="false">ROUND(H31*$B$7+H31,2)</f>
        <v>118.86</v>
      </c>
      <c r="J31" s="46" t="n">
        <f aca="false">ROUND(I31*G31,2)</f>
        <v>2139.48</v>
      </c>
    </row>
    <row r="32" customFormat="false" ht="15" hidden="false" customHeight="false" outlineLevel="0" collapsed="false">
      <c r="A32" s="29" t="n">
        <v>6</v>
      </c>
      <c r="B32" s="30"/>
      <c r="C32" s="30"/>
      <c r="D32" s="30"/>
      <c r="E32" s="31" t="s">
        <v>77</v>
      </c>
      <c r="F32" s="31"/>
      <c r="G32" s="32"/>
      <c r="H32" s="33"/>
      <c r="I32" s="33"/>
      <c r="J32" s="34" t="n">
        <f aca="false">ROUND(J33+J34,2)</f>
        <v>5279.05</v>
      </c>
    </row>
    <row r="33" customFormat="false" ht="15" hidden="false" customHeight="false" outlineLevel="0" collapsed="false">
      <c r="A33" s="41" t="s">
        <v>78</v>
      </c>
      <c r="B33" s="42" t="n">
        <v>99803</v>
      </c>
      <c r="C33" s="42"/>
      <c r="D33" s="42" t="s">
        <v>26</v>
      </c>
      <c r="E33" s="43" t="s">
        <v>79</v>
      </c>
      <c r="F33" s="42" t="s">
        <v>35</v>
      </c>
      <c r="G33" s="44" t="n">
        <f aca="false">'Memória de Cálculo'!J344</f>
        <v>2143.55</v>
      </c>
      <c r="H33" s="45" t="n">
        <v>1.6</v>
      </c>
      <c r="I33" s="45" t="n">
        <f aca="false">ROUND(H33*$B$7+H33,2)</f>
        <v>2.06</v>
      </c>
      <c r="J33" s="46" t="n">
        <f aca="false">ROUND(I33*G33,2)</f>
        <v>4415.71</v>
      </c>
    </row>
    <row r="34" customFormat="false" ht="15" hidden="false" customHeight="false" outlineLevel="0" collapsed="false">
      <c r="A34" s="41" t="s">
        <v>80</v>
      </c>
      <c r="B34" s="42" t="n">
        <v>99821</v>
      </c>
      <c r="C34" s="42"/>
      <c r="D34" s="42" t="s">
        <v>26</v>
      </c>
      <c r="E34" s="43" t="s">
        <v>81</v>
      </c>
      <c r="F34" s="42" t="s">
        <v>35</v>
      </c>
      <c r="G34" s="44" t="n">
        <f aca="false">'Memória de Cálculo'!J347</f>
        <v>273.21</v>
      </c>
      <c r="H34" s="45" t="n">
        <v>2.45</v>
      </c>
      <c r="I34" s="45" t="n">
        <f aca="false">ROUND(H34*$B$7+H34,2)</f>
        <v>3.16</v>
      </c>
      <c r="J34" s="46" t="n">
        <f aca="false">ROUND(I34*G34,2)</f>
        <v>863.34</v>
      </c>
    </row>
    <row r="35" customFormat="false" ht="15" hidden="false" customHeight="false" outlineLevel="0" collapsed="false">
      <c r="A35" s="48"/>
      <c r="B35" s="49"/>
      <c r="C35" s="49"/>
      <c r="D35" s="49"/>
      <c r="E35" s="49"/>
      <c r="F35" s="49"/>
      <c r="G35" s="50"/>
      <c r="H35" s="51"/>
      <c r="I35" s="51" t="s">
        <v>82</v>
      </c>
      <c r="J35" s="52" t="n">
        <f aca="false">J9+J12+J21+J26+J29+J32</f>
        <v>759715.34</v>
      </c>
    </row>
    <row r="36" customFormat="false" ht="15" hidden="false" customHeight="false" outlineLevel="0" collapsed="false">
      <c r="A36" s="53"/>
      <c r="J36" s="54"/>
    </row>
    <row r="37" customFormat="false" ht="15" hidden="false" customHeight="false" outlineLevel="0" collapsed="false">
      <c r="A37" s="53"/>
      <c r="J37" s="54"/>
    </row>
    <row r="38" customFormat="false" ht="15" hidden="false" customHeight="false" outlineLevel="0" collapsed="false">
      <c r="A38" s="53"/>
      <c r="J38" s="54"/>
    </row>
    <row r="39" customFormat="false" ht="15" hidden="false" customHeight="false" outlineLevel="0" collapsed="false">
      <c r="A39" s="53"/>
      <c r="J39" s="54"/>
    </row>
    <row r="40" customFormat="false" ht="15" hidden="false" customHeight="false" outlineLevel="0" collapsed="false">
      <c r="A40" s="53"/>
      <c r="J40" s="54"/>
    </row>
    <row r="41" customFormat="false" ht="15" hidden="false" customHeight="false" outlineLevel="0" collapsed="false">
      <c r="A41" s="53"/>
      <c r="J41" s="54"/>
    </row>
    <row r="42" customFormat="false" ht="15" hidden="false" customHeight="false" outlineLevel="0" collapsed="false">
      <c r="A42" s="53"/>
      <c r="E42" s="55" t="s">
        <v>83</v>
      </c>
      <c r="J42" s="54"/>
    </row>
    <row r="43" customFormat="false" ht="15" hidden="false" customHeight="false" outlineLevel="0" collapsed="false">
      <c r="A43" s="53"/>
      <c r="J43" s="54"/>
    </row>
    <row r="44" customFormat="false" ht="15" hidden="false" customHeight="false" outlineLevel="0" collapsed="false">
      <c r="A44" s="53"/>
      <c r="J44" s="54"/>
    </row>
    <row r="45" customFormat="false" ht="15" hidden="false" customHeight="false" outlineLevel="0" collapsed="false">
      <c r="A45" s="53"/>
      <c r="J45" s="54"/>
    </row>
    <row r="46" customFormat="false" ht="15" hidden="false" customHeight="false" outlineLevel="0" collapsed="false">
      <c r="A46" s="56"/>
      <c r="B46" s="57"/>
      <c r="C46" s="57"/>
      <c r="D46" s="58"/>
      <c r="E46" s="57"/>
      <c r="F46" s="57"/>
      <c r="G46" s="59"/>
      <c r="H46" s="60"/>
      <c r="I46" s="60"/>
      <c r="J46" s="61"/>
    </row>
  </sheetData>
  <autoFilter ref="A8:J33"/>
  <mergeCells count="2">
    <mergeCell ref="A1:J1"/>
    <mergeCell ref="A2:J2"/>
  </mergeCells>
  <printOptions headings="false" gridLines="false" gridLinesSet="true" horizontalCentered="true" verticalCentered="true"/>
  <pageMargins left="0.315277777777778" right="0.315277777777778" top="0.590277777777778" bottom="0.590277777777778" header="0.511811023622047" footer="0.511811023622047"/>
  <pageSetup paperSize="9" scale="5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407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E150" activeCellId="0" sqref="E150"/>
    </sheetView>
  </sheetViews>
  <sheetFormatPr defaultColWidth="8.796875" defaultRowHeight="14.25" zeroHeight="false" outlineLevelRow="0" outlineLevelCol="0"/>
  <cols>
    <col collapsed="false" customWidth="true" hidden="false" outlineLevel="0" max="1" min="1" style="62" width="23.3"/>
    <col collapsed="false" customWidth="true" hidden="false" outlineLevel="0" max="2" min="2" style="62" width="70.1"/>
    <col collapsed="false" customWidth="true" hidden="false" outlineLevel="0" max="4" min="3" style="62" width="18.1"/>
    <col collapsed="false" customWidth="true" hidden="false" outlineLevel="0" max="8" min="5" style="62" width="15.69"/>
    <col collapsed="false" customWidth="true" hidden="false" outlineLevel="0" max="9" min="9" style="62" width="16.7"/>
    <col collapsed="false" customWidth="true" hidden="false" outlineLevel="0" max="10" min="10" style="63" width="14.9"/>
    <col collapsed="false" customWidth="true" hidden="false" outlineLevel="0" max="11" min="11" style="63" width="13.3"/>
    <col collapsed="false" customWidth="false" hidden="false" outlineLevel="0" max="12" min="12" style="12" width="8.8"/>
    <col collapsed="false" customWidth="true" hidden="false" outlineLevel="0" max="13" min="13" style="12" width="19.1"/>
    <col collapsed="false" customWidth="false" hidden="false" outlineLevel="0" max="1024" min="14" style="12" width="8.8"/>
  </cols>
  <sheetData>
    <row r="1" s="7" customFormat="true" ht="1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7" customFormat="true" ht="15" hidden="false" customHeight="true" outlineLevel="0" collapsed="false">
      <c r="A2" s="8" t="s">
        <v>84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customFormat="false" ht="15" hidden="false" customHeight="false" outlineLevel="0" collapsed="false">
      <c r="A3" s="9" t="s">
        <v>2</v>
      </c>
      <c r="B3" s="10" t="s">
        <v>3</v>
      </c>
      <c r="C3" s="13"/>
      <c r="D3" s="13"/>
      <c r="E3" s="13"/>
      <c r="F3" s="13"/>
      <c r="G3" s="13"/>
      <c r="H3" s="13"/>
      <c r="I3" s="13"/>
      <c r="J3" s="14"/>
      <c r="K3" s="15"/>
    </row>
    <row r="4" customFormat="false" ht="15" hidden="false" customHeight="false" outlineLevel="0" collapsed="false">
      <c r="A4" s="9" t="s">
        <v>4</v>
      </c>
      <c r="B4" s="10" t="s">
        <v>5</v>
      </c>
      <c r="C4" s="16"/>
      <c r="D4" s="16"/>
      <c r="E4" s="16"/>
      <c r="F4" s="16"/>
      <c r="G4" s="16"/>
      <c r="H4" s="16"/>
      <c r="I4" s="16"/>
      <c r="J4" s="14"/>
      <c r="K4" s="15"/>
    </row>
    <row r="5" customFormat="false" ht="15" hidden="false" customHeight="false" outlineLevel="0" collapsed="false">
      <c r="A5" s="9" t="s">
        <v>6</v>
      </c>
      <c r="B5" s="10" t="s">
        <v>7</v>
      </c>
      <c r="C5" s="16"/>
      <c r="D5" s="16"/>
      <c r="E5" s="16"/>
      <c r="F5" s="16"/>
      <c r="G5" s="16"/>
      <c r="H5" s="16"/>
      <c r="I5" s="16"/>
      <c r="J5" s="14"/>
      <c r="K5" s="15"/>
    </row>
    <row r="6" customFormat="false" ht="15" hidden="false" customHeight="false" outlineLevel="0" collapsed="false">
      <c r="A6" s="9" t="s">
        <v>8</v>
      </c>
      <c r="B6" s="10" t="s">
        <v>85</v>
      </c>
      <c r="C6" s="17"/>
      <c r="D6" s="17"/>
      <c r="E6" s="17"/>
      <c r="F6" s="17"/>
      <c r="G6" s="17"/>
      <c r="H6" s="17"/>
      <c r="I6" s="17"/>
      <c r="J6" s="18"/>
      <c r="K6" s="19"/>
    </row>
    <row r="7" customFormat="false" ht="15" hidden="false" customHeight="false" outlineLevel="0" collapsed="false">
      <c r="A7" s="9" t="s">
        <v>10</v>
      </c>
      <c r="B7" s="20" t="n">
        <f aca="false">'BDI obra'!D26/100</f>
        <v>0.2882</v>
      </c>
      <c r="C7" s="21"/>
      <c r="D7" s="21"/>
      <c r="E7" s="21"/>
      <c r="F7" s="21"/>
      <c r="G7" s="21"/>
      <c r="H7" s="21"/>
      <c r="I7" s="21"/>
      <c r="J7" s="22"/>
      <c r="K7" s="23"/>
    </row>
    <row r="8" customFormat="false" ht="15" hidden="false" customHeight="false" outlineLevel="0" collapsed="false">
      <c r="A8" s="24" t="s">
        <v>11</v>
      </c>
      <c r="B8" s="25" t="s">
        <v>86</v>
      </c>
      <c r="C8" s="25"/>
      <c r="D8" s="25"/>
      <c r="E8" s="25"/>
      <c r="F8" s="25"/>
      <c r="G8" s="25"/>
      <c r="H8" s="25"/>
      <c r="I8" s="26"/>
      <c r="J8" s="26" t="s">
        <v>87</v>
      </c>
      <c r="K8" s="27" t="s">
        <v>88</v>
      </c>
    </row>
    <row r="9" customFormat="false" ht="15" hidden="false" customHeight="false" outlineLevel="0" collapsed="false">
      <c r="A9" s="29" t="s">
        <v>21</v>
      </c>
      <c r="B9" s="31" t="s">
        <v>22</v>
      </c>
      <c r="C9" s="30"/>
      <c r="D9" s="30"/>
      <c r="E9" s="31"/>
      <c r="F9" s="31"/>
      <c r="G9" s="31"/>
      <c r="H9" s="31"/>
      <c r="I9" s="32"/>
      <c r="J9" s="33"/>
      <c r="K9" s="64"/>
    </row>
    <row r="10" customFormat="false" ht="15" hidden="false" customHeight="false" outlineLevel="0" collapsed="false">
      <c r="A10" s="65" t="s">
        <v>23</v>
      </c>
      <c r="B10" s="66" t="s">
        <v>24</v>
      </c>
      <c r="C10" s="67"/>
      <c r="D10" s="67"/>
      <c r="E10" s="66"/>
      <c r="F10" s="66"/>
      <c r="G10" s="66"/>
      <c r="H10" s="66"/>
      <c r="I10" s="68"/>
      <c r="J10" s="69"/>
      <c r="K10" s="70"/>
    </row>
    <row r="11" customFormat="false" ht="30.75" hidden="false" customHeight="false" outlineLevel="0" collapsed="false">
      <c r="A11" s="71"/>
      <c r="B11" s="72" t="s">
        <v>89</v>
      </c>
      <c r="C11" s="73"/>
      <c r="D11" s="73"/>
      <c r="E11" s="72"/>
      <c r="F11" s="74"/>
      <c r="G11" s="74"/>
      <c r="H11" s="74"/>
      <c r="I11" s="75"/>
      <c r="J11" s="76" t="n">
        <v>4</v>
      </c>
      <c r="K11" s="77" t="s">
        <v>28</v>
      </c>
    </row>
    <row r="12" customFormat="false" ht="15" hidden="false" customHeight="false" outlineLevel="0" collapsed="false">
      <c r="A12" s="41"/>
      <c r="B12" s="78" t="s">
        <v>90</v>
      </c>
      <c r="C12" s="2"/>
      <c r="D12" s="2"/>
      <c r="E12" s="43"/>
      <c r="F12" s="42"/>
      <c r="G12" s="42"/>
      <c r="H12" s="42"/>
      <c r="I12" s="79"/>
      <c r="J12" s="79"/>
      <c r="K12" s="80"/>
    </row>
    <row r="13" customFormat="false" ht="15" hidden="false" customHeight="false" outlineLevel="0" collapsed="false">
      <c r="A13" s="41"/>
      <c r="B13" s="78"/>
      <c r="C13" s="2"/>
      <c r="D13" s="2"/>
      <c r="E13" s="43"/>
      <c r="F13" s="42"/>
      <c r="G13" s="42"/>
      <c r="H13" s="42"/>
      <c r="I13" s="79"/>
      <c r="J13" s="79"/>
      <c r="K13" s="80"/>
    </row>
    <row r="14" customFormat="false" ht="15" hidden="false" customHeight="false" outlineLevel="0" collapsed="false">
      <c r="A14" s="29" t="s">
        <v>29</v>
      </c>
      <c r="B14" s="31" t="s">
        <v>30</v>
      </c>
      <c r="C14" s="30"/>
      <c r="D14" s="30"/>
      <c r="E14" s="31"/>
      <c r="F14" s="31"/>
      <c r="G14" s="31"/>
      <c r="H14" s="31"/>
      <c r="I14" s="32"/>
      <c r="J14" s="33"/>
      <c r="K14" s="64"/>
    </row>
    <row r="15" customFormat="false" ht="15" hidden="false" customHeight="false" outlineLevel="0" collapsed="false">
      <c r="A15" s="65" t="s">
        <v>31</v>
      </c>
      <c r="B15" s="66" t="s">
        <v>32</v>
      </c>
      <c r="C15" s="67"/>
      <c r="D15" s="67"/>
      <c r="E15" s="66"/>
      <c r="F15" s="66"/>
      <c r="G15" s="66"/>
      <c r="H15" s="66"/>
      <c r="I15" s="68"/>
      <c r="J15" s="69"/>
      <c r="K15" s="70"/>
    </row>
    <row r="16" customFormat="false" ht="15" hidden="false" customHeight="false" outlineLevel="0" collapsed="false">
      <c r="A16" s="71" t="str">
        <f aca="false">'Planilha Orçamentária'!A14</f>
        <v>2.1.1</v>
      </c>
      <c r="B16" s="72" t="s">
        <v>34</v>
      </c>
      <c r="C16" s="81"/>
      <c r="D16" s="81" t="s">
        <v>91</v>
      </c>
      <c r="E16" s="82" t="s">
        <v>92</v>
      </c>
      <c r="F16" s="74"/>
      <c r="G16" s="74"/>
      <c r="H16" s="74"/>
      <c r="I16" s="75"/>
      <c r="J16" s="76" t="n">
        <f aca="false">F22</f>
        <v>62.48</v>
      </c>
      <c r="K16" s="77" t="s">
        <v>35</v>
      </c>
    </row>
    <row r="17" customFormat="false" ht="15" hidden="false" customHeight="false" outlineLevel="0" collapsed="false">
      <c r="A17" s="41"/>
      <c r="B17" s="78" t="s">
        <v>93</v>
      </c>
      <c r="D17" s="83" t="n">
        <f aca="false">2.4*2</f>
        <v>4.8</v>
      </c>
      <c r="E17" s="42" t="n">
        <v>2.2</v>
      </c>
      <c r="F17" s="84" t="n">
        <f aca="false">D17*E17</f>
        <v>10.56</v>
      </c>
      <c r="G17" s="84"/>
      <c r="H17" s="84"/>
      <c r="I17" s="85"/>
      <c r="J17" s="86"/>
      <c r="K17" s="80"/>
    </row>
    <row r="18" customFormat="false" ht="15" hidden="false" customHeight="false" outlineLevel="0" collapsed="false">
      <c r="A18" s="41"/>
      <c r="B18" s="78" t="s">
        <v>94</v>
      </c>
      <c r="D18" s="83" t="n">
        <f aca="false">2.4+7.6+2.4</f>
        <v>12.4</v>
      </c>
      <c r="E18" s="42" t="n">
        <v>2.2</v>
      </c>
      <c r="F18" s="84" t="n">
        <f aca="false">D18*E18</f>
        <v>27.28</v>
      </c>
      <c r="G18" s="84"/>
      <c r="H18" s="84"/>
      <c r="I18" s="85"/>
      <c r="J18" s="86"/>
      <c r="K18" s="80"/>
    </row>
    <row r="19" customFormat="false" ht="15" hidden="false" customHeight="false" outlineLevel="0" collapsed="false">
      <c r="A19" s="41"/>
      <c r="B19" s="78" t="s">
        <v>95</v>
      </c>
      <c r="D19" s="83" t="n">
        <f aca="false">2.4+2.4</f>
        <v>4.8</v>
      </c>
      <c r="E19" s="42" t="n">
        <v>2.2</v>
      </c>
      <c r="F19" s="84" t="n">
        <f aca="false">D19*E19</f>
        <v>10.56</v>
      </c>
      <c r="G19" s="84"/>
      <c r="H19" s="84"/>
      <c r="I19" s="85"/>
      <c r="J19" s="86"/>
      <c r="K19" s="80"/>
    </row>
    <row r="20" customFormat="false" ht="15" hidden="false" customHeight="false" outlineLevel="0" collapsed="false">
      <c r="A20" s="41"/>
      <c r="B20" s="78" t="s">
        <v>96</v>
      </c>
      <c r="D20" s="83" t="n">
        <v>2.4</v>
      </c>
      <c r="E20" s="42" t="n">
        <v>2.2</v>
      </c>
      <c r="F20" s="84" t="n">
        <f aca="false">D20*E20</f>
        <v>5.28</v>
      </c>
      <c r="G20" s="84"/>
      <c r="H20" s="84"/>
      <c r="I20" s="85"/>
      <c r="J20" s="86"/>
      <c r="K20" s="80"/>
    </row>
    <row r="21" customFormat="false" ht="15" hidden="false" customHeight="false" outlineLevel="0" collapsed="false">
      <c r="A21" s="41"/>
      <c r="B21" s="78" t="s">
        <v>97</v>
      </c>
      <c r="D21" s="83" t="n">
        <v>4</v>
      </c>
      <c r="E21" s="42" t="n">
        <v>2.2</v>
      </c>
      <c r="F21" s="84" t="n">
        <f aca="false">D21*E21</f>
        <v>8.8</v>
      </c>
      <c r="G21" s="84"/>
      <c r="H21" s="84"/>
      <c r="I21" s="85"/>
      <c r="J21" s="86"/>
      <c r="K21" s="80"/>
    </row>
    <row r="22" customFormat="false" ht="15" hidden="false" customHeight="false" outlineLevel="0" collapsed="false">
      <c r="A22" s="41"/>
      <c r="B22" s="43"/>
      <c r="C22" s="42"/>
      <c r="D22" s="42"/>
      <c r="E22" s="87" t="s">
        <v>98</v>
      </c>
      <c r="F22" s="84" t="n">
        <f aca="false">SUM(F17:F21)</f>
        <v>62.48</v>
      </c>
      <c r="G22" s="84"/>
      <c r="H22" s="84"/>
      <c r="I22" s="85"/>
      <c r="J22" s="86"/>
      <c r="K22" s="80"/>
    </row>
    <row r="23" customFormat="false" ht="15" hidden="false" customHeight="false" outlineLevel="0" collapsed="false">
      <c r="A23" s="41"/>
      <c r="B23" s="43"/>
      <c r="C23" s="42"/>
      <c r="D23" s="42"/>
      <c r="E23" s="43"/>
      <c r="F23" s="85"/>
      <c r="G23" s="85"/>
      <c r="H23" s="85"/>
      <c r="I23" s="85"/>
      <c r="J23" s="86"/>
      <c r="K23" s="80"/>
    </row>
    <row r="24" customFormat="false" ht="46.5" hidden="false" customHeight="false" outlineLevel="0" collapsed="false">
      <c r="A24" s="71" t="str">
        <f aca="false">'Planilha Orçamentária'!A15</f>
        <v>2.1.2</v>
      </c>
      <c r="B24" s="72" t="s">
        <v>99</v>
      </c>
      <c r="C24" s="81"/>
      <c r="D24" s="81" t="s">
        <v>100</v>
      </c>
      <c r="E24" s="82" t="s">
        <v>101</v>
      </c>
      <c r="F24" s="82"/>
      <c r="G24" s="82"/>
      <c r="H24" s="82"/>
      <c r="I24" s="75"/>
      <c r="J24" s="76" t="n">
        <f aca="false">F26</f>
        <v>204</v>
      </c>
      <c r="K24" s="77" t="s">
        <v>35</v>
      </c>
    </row>
    <row r="25" customFormat="false" ht="15" hidden="false" customHeight="false" outlineLevel="0" collapsed="false">
      <c r="A25" s="41"/>
      <c r="B25" s="78" t="s">
        <v>102</v>
      </c>
      <c r="D25" s="42" t="n">
        <v>51</v>
      </c>
      <c r="E25" s="42" t="n">
        <v>4</v>
      </c>
      <c r="F25" s="88"/>
      <c r="G25" s="88"/>
      <c r="H25" s="88"/>
      <c r="I25" s="85"/>
      <c r="J25" s="86"/>
      <c r="K25" s="80"/>
    </row>
    <row r="26" customFormat="false" ht="15" hidden="false" customHeight="false" outlineLevel="0" collapsed="false">
      <c r="A26" s="41"/>
      <c r="B26" s="43"/>
      <c r="C26" s="42"/>
      <c r="D26" s="42"/>
      <c r="E26" s="87" t="s">
        <v>98</v>
      </c>
      <c r="F26" s="84" t="n">
        <f aca="false">D25*E25</f>
        <v>204</v>
      </c>
      <c r="G26" s="84"/>
      <c r="H26" s="84"/>
      <c r="I26" s="85"/>
      <c r="J26" s="86"/>
      <c r="K26" s="80"/>
    </row>
    <row r="27" customFormat="false" ht="15" hidden="false" customHeight="false" outlineLevel="0" collapsed="false">
      <c r="A27" s="41"/>
      <c r="B27" s="43"/>
      <c r="C27" s="42"/>
      <c r="D27" s="42"/>
      <c r="E27" s="43"/>
      <c r="F27" s="85"/>
      <c r="G27" s="85"/>
      <c r="H27" s="85"/>
      <c r="I27" s="85"/>
      <c r="J27" s="86"/>
      <c r="K27" s="80"/>
    </row>
    <row r="28" customFormat="false" ht="30.75" hidden="false" customHeight="false" outlineLevel="0" collapsed="false">
      <c r="A28" s="71" t="str">
        <f aca="false">'Planilha Orçamentária'!A16</f>
        <v>2.1.3</v>
      </c>
      <c r="B28" s="72" t="s">
        <v>103</v>
      </c>
      <c r="C28" s="81"/>
      <c r="D28" s="81" t="s">
        <v>100</v>
      </c>
      <c r="E28" s="82" t="s">
        <v>101</v>
      </c>
      <c r="F28" s="82" t="s">
        <v>104</v>
      </c>
      <c r="G28" s="82"/>
      <c r="H28" s="82"/>
      <c r="I28" s="75"/>
      <c r="J28" s="76" t="n">
        <f aca="false">F30</f>
        <v>510</v>
      </c>
      <c r="K28" s="77" t="s">
        <v>35</v>
      </c>
    </row>
    <row r="29" customFormat="false" ht="15" hidden="false" customHeight="false" outlineLevel="0" collapsed="false">
      <c r="A29" s="41"/>
      <c r="B29" s="78" t="s">
        <v>105</v>
      </c>
      <c r="D29" s="42" t="n">
        <v>51</v>
      </c>
      <c r="E29" s="42" t="n">
        <v>2</v>
      </c>
      <c r="F29" s="88" t="n">
        <v>20</v>
      </c>
      <c r="G29" s="88"/>
      <c r="H29" s="88"/>
      <c r="I29" s="85"/>
      <c r="J29" s="86"/>
      <c r="K29" s="80"/>
    </row>
    <row r="30" customFormat="false" ht="15" hidden="false" customHeight="false" outlineLevel="0" collapsed="false">
      <c r="A30" s="41"/>
      <c r="B30" s="78"/>
      <c r="C30" s="42"/>
      <c r="D30" s="42"/>
      <c r="E30" s="87" t="s">
        <v>98</v>
      </c>
      <c r="F30" s="84" t="n">
        <f aca="false">(F29*D29)/E29</f>
        <v>510</v>
      </c>
      <c r="G30" s="84"/>
      <c r="H30" s="84"/>
      <c r="I30" s="85"/>
      <c r="J30" s="86"/>
      <c r="K30" s="80"/>
    </row>
    <row r="31" customFormat="false" ht="15" hidden="false" customHeight="false" outlineLevel="0" collapsed="false">
      <c r="A31" s="41"/>
      <c r="B31" s="78"/>
      <c r="C31" s="42"/>
      <c r="D31" s="42"/>
      <c r="E31" s="43"/>
      <c r="F31" s="85"/>
      <c r="G31" s="85"/>
      <c r="H31" s="85"/>
      <c r="I31" s="85"/>
      <c r="J31" s="86"/>
      <c r="K31" s="80"/>
    </row>
    <row r="32" customFormat="false" ht="46.5" hidden="false" customHeight="false" outlineLevel="0" collapsed="false">
      <c r="A32" s="71" t="str">
        <f aca="false">'Planilha Orçamentária'!A17</f>
        <v>2.1.4</v>
      </c>
      <c r="B32" s="72" t="str">
        <f aca="false">'Planilha Orçamentária'!E17</f>
        <v>LOCACAO DE ANDAIME METALICO TUBULAR DE ENCAIXE, TIPO DE TORRE, COM LARGURA 1 ATE 1,5 M E ALTURA DE *1,00* M (INCLUSO SAPATAS FIXAS OU RODIZIOS)</v>
      </c>
      <c r="C32" s="81"/>
      <c r="D32" s="81" t="s">
        <v>106</v>
      </c>
      <c r="E32" s="82" t="s">
        <v>107</v>
      </c>
      <c r="F32" s="82"/>
      <c r="G32" s="82"/>
      <c r="H32" s="82"/>
      <c r="I32" s="75"/>
      <c r="J32" s="76" t="n">
        <f aca="false">D33*E33</f>
        <v>6</v>
      </c>
      <c r="K32" s="77" t="s">
        <v>108</v>
      </c>
    </row>
    <row r="33" customFormat="false" ht="15" hidden="false" customHeight="false" outlineLevel="0" collapsed="false">
      <c r="A33" s="41"/>
      <c r="B33" s="78"/>
      <c r="D33" s="89" t="n">
        <f aca="false">1.5</f>
        <v>1.5</v>
      </c>
      <c r="E33" s="44" t="n">
        <f aca="false">J11</f>
        <v>4</v>
      </c>
      <c r="F33" s="88"/>
      <c r="G33" s="88"/>
      <c r="H33" s="88"/>
      <c r="I33" s="85"/>
      <c r="J33" s="86"/>
      <c r="K33" s="80"/>
    </row>
    <row r="34" customFormat="false" ht="15" hidden="false" customHeight="false" outlineLevel="0" collapsed="false">
      <c r="A34" s="41"/>
      <c r="B34" s="43"/>
      <c r="C34" s="42"/>
      <c r="D34" s="42"/>
      <c r="E34" s="43"/>
      <c r="F34" s="85"/>
      <c r="G34" s="85"/>
      <c r="H34" s="85"/>
      <c r="I34" s="85"/>
      <c r="J34" s="86"/>
      <c r="K34" s="80"/>
    </row>
    <row r="35" customFormat="false" ht="15" hidden="false" customHeight="false" outlineLevel="0" collapsed="false">
      <c r="A35" s="41"/>
      <c r="B35" s="43"/>
      <c r="C35" s="42"/>
      <c r="D35" s="42"/>
      <c r="E35" s="43"/>
      <c r="F35" s="85"/>
      <c r="G35" s="85"/>
      <c r="H35" s="85"/>
      <c r="I35" s="85"/>
      <c r="J35" s="86"/>
      <c r="K35" s="80"/>
    </row>
    <row r="36" customFormat="false" ht="15" hidden="false" customHeight="false" outlineLevel="0" collapsed="false">
      <c r="A36" s="65" t="s">
        <v>44</v>
      </c>
      <c r="B36" s="66" t="s">
        <v>45</v>
      </c>
      <c r="C36" s="67"/>
      <c r="D36" s="67"/>
      <c r="E36" s="66"/>
      <c r="F36" s="66"/>
      <c r="G36" s="66"/>
      <c r="H36" s="66"/>
      <c r="I36" s="68"/>
      <c r="J36" s="69"/>
      <c r="K36" s="70"/>
    </row>
    <row r="37" customFormat="false" ht="46.5" hidden="false" customHeight="false" outlineLevel="0" collapsed="false">
      <c r="A37" s="71" t="str">
        <f aca="false">'Planilha Orçamentária'!A19</f>
        <v>2.2.1</v>
      </c>
      <c r="B37" s="72" t="s">
        <v>109</v>
      </c>
      <c r="C37" s="81"/>
      <c r="D37" s="81"/>
      <c r="E37" s="82"/>
      <c r="F37" s="82"/>
      <c r="G37" s="82"/>
      <c r="H37" s="82"/>
      <c r="I37" s="75"/>
      <c r="J37" s="76" t="n">
        <v>4</v>
      </c>
      <c r="K37" s="77" t="s">
        <v>28</v>
      </c>
    </row>
    <row r="38" customFormat="false" ht="15" hidden="false" customHeight="false" outlineLevel="0" collapsed="false">
      <c r="A38" s="41"/>
      <c r="B38" s="78" t="s">
        <v>110</v>
      </c>
      <c r="C38" s="42"/>
      <c r="D38" s="42"/>
      <c r="E38" s="43"/>
      <c r="F38" s="85"/>
      <c r="G38" s="85"/>
      <c r="H38" s="85"/>
      <c r="I38" s="85"/>
      <c r="J38" s="79"/>
      <c r="K38" s="80"/>
    </row>
    <row r="39" customFormat="false" ht="15" hidden="false" customHeight="false" outlineLevel="0" collapsed="false">
      <c r="A39" s="41"/>
      <c r="B39" s="43"/>
      <c r="C39" s="42"/>
      <c r="D39" s="42"/>
      <c r="E39" s="43"/>
      <c r="F39" s="85"/>
      <c r="G39" s="85"/>
      <c r="H39" s="85"/>
      <c r="I39" s="85"/>
      <c r="J39" s="79"/>
      <c r="K39" s="80"/>
    </row>
    <row r="40" customFormat="false" ht="15" hidden="false" customHeight="false" outlineLevel="0" collapsed="false">
      <c r="A40" s="71" t="str">
        <f aca="false">'Planilha Orçamentária'!A20</f>
        <v>2.2.2</v>
      </c>
      <c r="B40" s="72" t="s">
        <v>111</v>
      </c>
      <c r="C40" s="81"/>
      <c r="D40" s="81"/>
      <c r="E40" s="82"/>
      <c r="F40" s="82"/>
      <c r="G40" s="82"/>
      <c r="H40" s="82"/>
      <c r="I40" s="75"/>
      <c r="J40" s="76" t="n">
        <v>2</v>
      </c>
      <c r="K40" s="77" t="s">
        <v>51</v>
      </c>
    </row>
    <row r="41" customFormat="false" ht="15" hidden="false" customHeight="false" outlineLevel="0" collapsed="false">
      <c r="A41" s="41"/>
      <c r="B41" s="78" t="s">
        <v>112</v>
      </c>
      <c r="C41" s="42"/>
      <c r="D41" s="42"/>
      <c r="E41" s="43"/>
      <c r="F41" s="85"/>
      <c r="G41" s="85"/>
      <c r="H41" s="85"/>
      <c r="I41" s="85"/>
      <c r="J41" s="79"/>
      <c r="K41" s="80"/>
    </row>
    <row r="42" customFormat="false" ht="15" hidden="false" customHeight="false" outlineLevel="0" collapsed="false">
      <c r="A42" s="41"/>
      <c r="B42" s="43"/>
      <c r="C42" s="42"/>
      <c r="D42" s="42"/>
      <c r="E42" s="43"/>
      <c r="F42" s="85"/>
      <c r="G42" s="85"/>
      <c r="H42" s="85"/>
      <c r="I42" s="85"/>
      <c r="J42" s="79"/>
      <c r="K42" s="80"/>
    </row>
    <row r="43" customFormat="false" ht="15" hidden="false" customHeight="false" outlineLevel="0" collapsed="false">
      <c r="A43" s="29" t="n">
        <v>3</v>
      </c>
      <c r="B43" s="31" t="s">
        <v>52</v>
      </c>
      <c r="C43" s="30"/>
      <c r="D43" s="30"/>
      <c r="E43" s="31"/>
      <c r="F43" s="31"/>
      <c r="G43" s="31"/>
      <c r="H43" s="31"/>
      <c r="I43" s="32"/>
      <c r="J43" s="33"/>
      <c r="K43" s="64"/>
    </row>
    <row r="44" customFormat="false" ht="30.75" hidden="false" customHeight="false" outlineLevel="0" collapsed="false">
      <c r="A44" s="71" t="str">
        <f aca="false">'Planilha Orçamentária'!A22</f>
        <v>3.1</v>
      </c>
      <c r="B44" s="72" t="s">
        <v>54</v>
      </c>
      <c r="C44" s="81"/>
      <c r="D44" s="81"/>
      <c r="E44" s="82"/>
      <c r="F44" s="82"/>
      <c r="G44" s="82"/>
      <c r="H44" s="82"/>
      <c r="I44" s="75"/>
      <c r="J44" s="76" t="n">
        <f aca="false">C72+C99</f>
        <v>2143.55</v>
      </c>
      <c r="K44" s="77" t="s">
        <v>35</v>
      </c>
    </row>
    <row r="45" customFormat="false" ht="15" hidden="false" customHeight="false" outlineLevel="0" collapsed="false">
      <c r="A45" s="41"/>
      <c r="B45" s="90" t="s">
        <v>113</v>
      </c>
      <c r="C45" s="91" t="s">
        <v>114</v>
      </c>
      <c r="D45" s="87"/>
      <c r="E45" s="43"/>
      <c r="F45" s="85"/>
      <c r="G45" s="85"/>
      <c r="H45" s="85"/>
      <c r="I45" s="85"/>
      <c r="J45" s="86"/>
      <c r="K45" s="80"/>
    </row>
    <row r="46" customFormat="false" ht="15" hidden="false" customHeight="false" outlineLevel="0" collapsed="false">
      <c r="A46" s="41"/>
      <c r="B46" s="92" t="s">
        <v>115</v>
      </c>
      <c r="C46" s="93" t="n">
        <v>51</v>
      </c>
      <c r="D46" s="94"/>
      <c r="E46" s="43"/>
      <c r="F46" s="85"/>
      <c r="G46" s="85"/>
      <c r="H46" s="85"/>
      <c r="I46" s="85"/>
      <c r="J46" s="86"/>
      <c r="K46" s="80"/>
    </row>
    <row r="47" customFormat="false" ht="15" hidden="false" customHeight="false" outlineLevel="0" collapsed="false">
      <c r="A47" s="41"/>
      <c r="B47" s="92" t="s">
        <v>116</v>
      </c>
      <c r="C47" s="93" t="n">
        <v>51</v>
      </c>
      <c r="D47" s="94"/>
      <c r="E47" s="43"/>
      <c r="F47" s="85"/>
      <c r="G47" s="85"/>
      <c r="H47" s="85"/>
      <c r="I47" s="85"/>
      <c r="J47" s="86"/>
      <c r="K47" s="80"/>
    </row>
    <row r="48" customFormat="false" ht="15" hidden="false" customHeight="false" outlineLevel="0" collapsed="false">
      <c r="A48" s="41"/>
      <c r="B48" s="92" t="s">
        <v>117</v>
      </c>
      <c r="C48" s="93" t="n">
        <v>51</v>
      </c>
      <c r="D48" s="94"/>
      <c r="E48" s="43"/>
      <c r="F48" s="85"/>
      <c r="G48" s="85"/>
      <c r="H48" s="85"/>
      <c r="I48" s="85"/>
      <c r="J48" s="86"/>
      <c r="K48" s="80"/>
    </row>
    <row r="49" customFormat="false" ht="15" hidden="false" customHeight="false" outlineLevel="0" collapsed="false">
      <c r="A49" s="41"/>
      <c r="B49" s="92" t="s">
        <v>118</v>
      </c>
      <c r="C49" s="93" t="n">
        <v>51</v>
      </c>
      <c r="D49" s="94"/>
      <c r="E49" s="43"/>
      <c r="F49" s="85"/>
      <c r="G49" s="85"/>
      <c r="H49" s="85"/>
      <c r="I49" s="85"/>
      <c r="J49" s="86"/>
      <c r="K49" s="80"/>
    </row>
    <row r="50" customFormat="false" ht="15" hidden="false" customHeight="false" outlineLevel="0" collapsed="false">
      <c r="A50" s="41"/>
      <c r="B50" s="92" t="s">
        <v>119</v>
      </c>
      <c r="C50" s="93" t="n">
        <v>51</v>
      </c>
      <c r="D50" s="94"/>
      <c r="E50" s="43"/>
      <c r="F50" s="85"/>
      <c r="G50" s="85"/>
      <c r="H50" s="85"/>
      <c r="I50" s="85"/>
      <c r="J50" s="86"/>
      <c r="K50" s="80"/>
    </row>
    <row r="51" customFormat="false" ht="15" hidden="false" customHeight="false" outlineLevel="0" collapsed="false">
      <c r="A51" s="41"/>
      <c r="B51" s="92" t="s">
        <v>120</v>
      </c>
      <c r="C51" s="93" t="n">
        <v>51</v>
      </c>
      <c r="D51" s="94"/>
      <c r="E51" s="43"/>
      <c r="F51" s="85"/>
      <c r="G51" s="85"/>
      <c r="H51" s="85"/>
      <c r="I51" s="85"/>
      <c r="J51" s="86"/>
      <c r="K51" s="80"/>
    </row>
    <row r="52" customFormat="false" ht="15" hidden="false" customHeight="false" outlineLevel="0" collapsed="false">
      <c r="A52" s="41"/>
      <c r="B52" s="92" t="s">
        <v>121</v>
      </c>
      <c r="C52" s="93" t="n">
        <v>57</v>
      </c>
      <c r="D52" s="94"/>
      <c r="E52" s="43"/>
      <c r="F52" s="85"/>
      <c r="G52" s="85"/>
      <c r="H52" s="85"/>
      <c r="I52" s="85"/>
      <c r="J52" s="86"/>
      <c r="K52" s="80"/>
    </row>
    <row r="53" customFormat="false" ht="15" hidden="false" customHeight="false" outlineLevel="0" collapsed="false">
      <c r="A53" s="41"/>
      <c r="B53" s="92" t="s">
        <v>122</v>
      </c>
      <c r="C53" s="93" t="n">
        <v>57</v>
      </c>
      <c r="D53" s="94"/>
      <c r="E53" s="43"/>
      <c r="F53" s="85"/>
      <c r="G53" s="85"/>
      <c r="H53" s="85"/>
      <c r="I53" s="85"/>
      <c r="J53" s="86"/>
      <c r="K53" s="80"/>
    </row>
    <row r="54" customFormat="false" ht="15" hidden="false" customHeight="false" outlineLevel="0" collapsed="false">
      <c r="A54" s="41"/>
      <c r="B54" s="92" t="s">
        <v>123</v>
      </c>
      <c r="C54" s="93" t="n">
        <v>63.6</v>
      </c>
      <c r="D54" s="94"/>
      <c r="E54" s="43"/>
      <c r="F54" s="85"/>
      <c r="G54" s="85"/>
      <c r="H54" s="85"/>
      <c r="I54" s="85"/>
      <c r="J54" s="86"/>
      <c r="K54" s="80"/>
    </row>
    <row r="55" customFormat="false" ht="15" hidden="false" customHeight="false" outlineLevel="0" collapsed="false">
      <c r="A55" s="41"/>
      <c r="B55" s="92" t="s">
        <v>124</v>
      </c>
      <c r="C55" s="93" t="n">
        <v>56.86</v>
      </c>
      <c r="D55" s="94"/>
      <c r="E55" s="43"/>
      <c r="F55" s="85"/>
      <c r="G55" s="85"/>
      <c r="H55" s="85"/>
      <c r="I55" s="85"/>
      <c r="J55" s="86"/>
      <c r="K55" s="80"/>
    </row>
    <row r="56" customFormat="false" ht="15" hidden="false" customHeight="false" outlineLevel="0" collapsed="false">
      <c r="A56" s="41"/>
      <c r="B56" s="92" t="s">
        <v>125</v>
      </c>
      <c r="C56" s="93" t="n">
        <v>56.86</v>
      </c>
      <c r="D56" s="94"/>
      <c r="E56" s="43"/>
      <c r="F56" s="85"/>
      <c r="G56" s="85"/>
      <c r="H56" s="85"/>
      <c r="I56" s="85"/>
      <c r="J56" s="86"/>
      <c r="K56" s="80"/>
    </row>
    <row r="57" customFormat="false" ht="15" hidden="false" customHeight="false" outlineLevel="0" collapsed="false">
      <c r="A57" s="41"/>
      <c r="B57" s="92" t="s">
        <v>126</v>
      </c>
      <c r="C57" s="93" t="n">
        <v>62.1</v>
      </c>
      <c r="D57" s="94"/>
      <c r="E57" s="43"/>
      <c r="F57" s="85"/>
      <c r="G57" s="85"/>
      <c r="H57" s="85"/>
      <c r="I57" s="85"/>
      <c r="J57" s="86"/>
      <c r="K57" s="80"/>
    </row>
    <row r="58" customFormat="false" ht="15" hidden="false" customHeight="false" outlineLevel="0" collapsed="false">
      <c r="A58" s="41"/>
      <c r="B58" s="92" t="s">
        <v>127</v>
      </c>
      <c r="C58" s="93" t="n">
        <v>56.86</v>
      </c>
      <c r="D58" s="94"/>
      <c r="E58" s="43"/>
      <c r="F58" s="85"/>
      <c r="G58" s="85"/>
      <c r="H58" s="85"/>
      <c r="I58" s="85"/>
      <c r="J58" s="86"/>
      <c r="K58" s="80"/>
    </row>
    <row r="59" customFormat="false" ht="15" hidden="false" customHeight="false" outlineLevel="0" collapsed="false">
      <c r="A59" s="41"/>
      <c r="B59" s="92" t="s">
        <v>128</v>
      </c>
      <c r="C59" s="93" t="n">
        <v>56.86</v>
      </c>
      <c r="D59" s="94"/>
      <c r="E59" s="43"/>
      <c r="F59" s="85"/>
      <c r="G59" s="85"/>
      <c r="H59" s="85"/>
      <c r="I59" s="85"/>
      <c r="J59" s="86"/>
      <c r="K59" s="80"/>
    </row>
    <row r="60" customFormat="false" ht="15" hidden="false" customHeight="false" outlineLevel="0" collapsed="false">
      <c r="A60" s="41"/>
      <c r="B60" s="92" t="s">
        <v>129</v>
      </c>
      <c r="C60" s="93" t="n">
        <v>56.9</v>
      </c>
      <c r="D60" s="94"/>
      <c r="E60" s="43"/>
      <c r="F60" s="85"/>
      <c r="G60" s="85"/>
      <c r="H60" s="85"/>
      <c r="I60" s="85"/>
      <c r="J60" s="86"/>
      <c r="K60" s="80"/>
    </row>
    <row r="61" customFormat="false" ht="15" hidden="false" customHeight="false" outlineLevel="0" collapsed="false">
      <c r="A61" s="41"/>
      <c r="B61" s="92" t="s">
        <v>130</v>
      </c>
      <c r="C61" s="93" t="n">
        <v>56.9</v>
      </c>
      <c r="D61" s="94"/>
      <c r="E61" s="43"/>
      <c r="F61" s="85"/>
      <c r="G61" s="85"/>
      <c r="H61" s="85"/>
      <c r="I61" s="85"/>
      <c r="J61" s="86"/>
      <c r="K61" s="80"/>
    </row>
    <row r="62" customFormat="false" ht="15" hidden="false" customHeight="false" outlineLevel="0" collapsed="false">
      <c r="A62" s="41"/>
      <c r="B62" s="92" t="s">
        <v>131</v>
      </c>
      <c r="C62" s="93" t="n">
        <v>19.75</v>
      </c>
      <c r="D62" s="94"/>
      <c r="E62" s="43"/>
      <c r="F62" s="85"/>
      <c r="G62" s="85"/>
      <c r="H62" s="85"/>
      <c r="I62" s="85"/>
      <c r="J62" s="86"/>
      <c r="K62" s="80"/>
    </row>
    <row r="63" customFormat="false" ht="15" hidden="false" customHeight="false" outlineLevel="0" collapsed="false">
      <c r="A63" s="41"/>
      <c r="B63" s="92" t="s">
        <v>132</v>
      </c>
      <c r="C63" s="93" t="n">
        <v>56.9</v>
      </c>
      <c r="D63" s="94"/>
      <c r="E63" s="43"/>
      <c r="F63" s="85"/>
      <c r="G63" s="85"/>
      <c r="H63" s="85"/>
      <c r="I63" s="85"/>
      <c r="J63" s="86"/>
      <c r="K63" s="80"/>
    </row>
    <row r="64" customFormat="false" ht="15" hidden="false" customHeight="false" outlineLevel="0" collapsed="false">
      <c r="A64" s="41"/>
      <c r="B64" s="92" t="s">
        <v>133</v>
      </c>
      <c r="C64" s="93" t="n">
        <v>9.64</v>
      </c>
      <c r="D64" s="94"/>
      <c r="E64" s="43"/>
      <c r="F64" s="85"/>
      <c r="G64" s="85"/>
      <c r="H64" s="85"/>
      <c r="I64" s="85"/>
      <c r="J64" s="86"/>
      <c r="K64" s="80"/>
    </row>
    <row r="65" customFormat="false" ht="15" hidden="false" customHeight="false" outlineLevel="0" collapsed="false">
      <c r="A65" s="41"/>
      <c r="B65" s="92" t="s">
        <v>134</v>
      </c>
      <c r="C65" s="93" t="n">
        <v>51.1</v>
      </c>
      <c r="D65" s="94"/>
      <c r="E65" s="43"/>
      <c r="F65" s="85"/>
      <c r="G65" s="85"/>
      <c r="H65" s="85"/>
      <c r="I65" s="85"/>
      <c r="J65" s="86"/>
      <c r="K65" s="80"/>
    </row>
    <row r="66" customFormat="false" ht="15" hidden="false" customHeight="false" outlineLevel="0" collapsed="false">
      <c r="A66" s="41"/>
      <c r="B66" s="92" t="s">
        <v>135</v>
      </c>
      <c r="C66" s="93" t="n">
        <v>51.1</v>
      </c>
      <c r="D66" s="94"/>
      <c r="E66" s="43"/>
      <c r="F66" s="85"/>
      <c r="G66" s="85"/>
      <c r="H66" s="85"/>
      <c r="I66" s="85"/>
      <c r="J66" s="86"/>
      <c r="K66" s="80"/>
    </row>
    <row r="67" customFormat="false" ht="15" hidden="false" customHeight="false" outlineLevel="0" collapsed="false">
      <c r="A67" s="41"/>
      <c r="B67" s="92" t="s">
        <v>136</v>
      </c>
      <c r="C67" s="93" t="n">
        <v>17.45</v>
      </c>
      <c r="D67" s="94"/>
      <c r="E67" s="43"/>
      <c r="F67" s="85"/>
      <c r="G67" s="85"/>
      <c r="H67" s="85"/>
      <c r="I67" s="85"/>
      <c r="J67" s="86"/>
      <c r="K67" s="80"/>
    </row>
    <row r="68" customFormat="false" ht="15" hidden="false" customHeight="false" outlineLevel="0" collapsed="false">
      <c r="A68" s="41"/>
      <c r="B68" s="92" t="s">
        <v>137</v>
      </c>
      <c r="C68" s="93" t="n">
        <v>17.45</v>
      </c>
      <c r="D68" s="94"/>
      <c r="E68" s="43"/>
      <c r="F68" s="85"/>
      <c r="G68" s="85"/>
      <c r="H68" s="85"/>
      <c r="I68" s="85"/>
      <c r="J68" s="86"/>
      <c r="K68" s="80"/>
    </row>
    <row r="69" customFormat="false" ht="15" hidden="false" customHeight="false" outlineLevel="0" collapsed="false">
      <c r="A69" s="41"/>
      <c r="B69" s="92" t="s">
        <v>138</v>
      </c>
      <c r="C69" s="95" t="n">
        <v>121.33</v>
      </c>
      <c r="D69" s="42"/>
      <c r="E69" s="43"/>
      <c r="F69" s="85"/>
      <c r="G69" s="85"/>
      <c r="H69" s="85"/>
      <c r="I69" s="85"/>
      <c r="J69" s="86"/>
      <c r="K69" s="80"/>
    </row>
    <row r="70" customFormat="false" ht="15" hidden="false" customHeight="false" outlineLevel="0" collapsed="false">
      <c r="A70" s="41"/>
      <c r="B70" s="92" t="s">
        <v>139</v>
      </c>
      <c r="C70" s="93" t="n">
        <v>142.2</v>
      </c>
      <c r="D70" s="94"/>
      <c r="E70" s="43"/>
      <c r="F70" s="85"/>
      <c r="G70" s="85"/>
      <c r="H70" s="85"/>
      <c r="I70" s="85"/>
      <c r="J70" s="86"/>
      <c r="K70" s="80"/>
    </row>
    <row r="71" customFormat="false" ht="15" hidden="false" customHeight="false" outlineLevel="0" collapsed="false">
      <c r="A71" s="41"/>
      <c r="B71" s="92" t="s">
        <v>140</v>
      </c>
      <c r="C71" s="93" t="n">
        <v>262.69</v>
      </c>
      <c r="D71" s="94"/>
      <c r="E71" s="43"/>
      <c r="F71" s="85"/>
      <c r="G71" s="85"/>
      <c r="H71" s="85"/>
      <c r="I71" s="85"/>
      <c r="J71" s="86"/>
      <c r="K71" s="80"/>
    </row>
    <row r="72" customFormat="false" ht="15" hidden="false" customHeight="false" outlineLevel="0" collapsed="false">
      <c r="A72" s="41"/>
      <c r="B72" s="96" t="s">
        <v>98</v>
      </c>
      <c r="C72" s="97" t="n">
        <f aca="false">SUM(C45:C71)</f>
        <v>1636.55</v>
      </c>
      <c r="D72" s="42"/>
      <c r="E72" s="43"/>
      <c r="F72" s="85"/>
      <c r="G72" s="85"/>
      <c r="H72" s="85"/>
      <c r="I72" s="85"/>
      <c r="J72" s="86"/>
      <c r="K72" s="80"/>
    </row>
    <row r="73" customFormat="false" ht="15" hidden="false" customHeight="false" outlineLevel="0" collapsed="false">
      <c r="A73" s="41"/>
      <c r="B73" s="98"/>
      <c r="C73" s="42"/>
      <c r="D73" s="42"/>
      <c r="E73" s="43"/>
      <c r="F73" s="85"/>
      <c r="G73" s="85"/>
      <c r="H73" s="85"/>
      <c r="I73" s="85"/>
      <c r="J73" s="86"/>
      <c r="K73" s="80"/>
    </row>
    <row r="74" customFormat="false" ht="15" hidden="false" customHeight="false" outlineLevel="0" collapsed="false">
      <c r="A74" s="41"/>
      <c r="B74" s="90" t="s">
        <v>141</v>
      </c>
      <c r="C74" s="91" t="s">
        <v>114</v>
      </c>
      <c r="D74" s="87"/>
      <c r="E74" s="43"/>
      <c r="F74" s="85"/>
      <c r="G74" s="85"/>
      <c r="H74" s="85"/>
      <c r="I74" s="85"/>
      <c r="J74" s="86"/>
      <c r="K74" s="80"/>
    </row>
    <row r="75" customFormat="false" ht="15" hidden="false" customHeight="false" outlineLevel="0" collapsed="false">
      <c r="A75" s="41"/>
      <c r="B75" s="92" t="s">
        <v>142</v>
      </c>
      <c r="C75" s="93" t="n">
        <v>62.05</v>
      </c>
      <c r="D75" s="94"/>
      <c r="E75" s="43"/>
      <c r="F75" s="85"/>
      <c r="G75" s="85"/>
      <c r="H75" s="85"/>
      <c r="I75" s="85"/>
      <c r="J75" s="86"/>
      <c r="K75" s="80"/>
    </row>
    <row r="76" customFormat="false" ht="15" hidden="false" customHeight="false" outlineLevel="0" collapsed="false">
      <c r="A76" s="41"/>
      <c r="B76" s="92" t="s">
        <v>143</v>
      </c>
      <c r="C76" s="93" t="n">
        <v>18</v>
      </c>
      <c r="D76" s="94"/>
      <c r="E76" s="43"/>
      <c r="F76" s="85"/>
      <c r="G76" s="85"/>
      <c r="H76" s="85"/>
      <c r="I76" s="85"/>
      <c r="J76" s="86"/>
      <c r="K76" s="80"/>
    </row>
    <row r="77" customFormat="false" ht="15" hidden="false" customHeight="false" outlineLevel="0" collapsed="false">
      <c r="A77" s="41"/>
      <c r="B77" s="92" t="s">
        <v>144</v>
      </c>
      <c r="C77" s="93" t="n">
        <v>18</v>
      </c>
      <c r="D77" s="94"/>
      <c r="E77" s="43"/>
      <c r="F77" s="85"/>
      <c r="G77" s="85"/>
      <c r="H77" s="85"/>
      <c r="I77" s="85"/>
      <c r="J77" s="86"/>
      <c r="K77" s="80"/>
    </row>
    <row r="78" customFormat="false" ht="15" hidden="false" customHeight="false" outlineLevel="0" collapsed="false">
      <c r="A78" s="41"/>
      <c r="B78" s="92" t="s">
        <v>145</v>
      </c>
      <c r="C78" s="93" t="n">
        <v>13.2</v>
      </c>
      <c r="D78" s="94"/>
      <c r="E78" s="43"/>
      <c r="F78" s="85"/>
      <c r="G78" s="85"/>
      <c r="H78" s="85"/>
      <c r="I78" s="85"/>
      <c r="J78" s="86"/>
      <c r="K78" s="80"/>
    </row>
    <row r="79" customFormat="false" ht="15" hidden="false" customHeight="false" outlineLevel="0" collapsed="false">
      <c r="A79" s="99"/>
      <c r="B79" s="92" t="s">
        <v>146</v>
      </c>
      <c r="C79" s="93" t="n">
        <v>51</v>
      </c>
      <c r="D79" s="94"/>
      <c r="E79" s="43"/>
      <c r="F79" s="85"/>
      <c r="G79" s="85"/>
      <c r="H79" s="85"/>
      <c r="I79" s="85"/>
      <c r="J79" s="86"/>
      <c r="K79" s="80"/>
    </row>
    <row r="80" customFormat="false" ht="15" hidden="false" customHeight="false" outlineLevel="0" collapsed="false">
      <c r="A80" s="41"/>
      <c r="B80" s="92" t="s">
        <v>147</v>
      </c>
      <c r="C80" s="93" t="n">
        <v>11.62</v>
      </c>
      <c r="D80" s="94"/>
      <c r="E80" s="43"/>
      <c r="F80" s="85"/>
      <c r="G80" s="85"/>
      <c r="H80" s="85"/>
      <c r="I80" s="85"/>
      <c r="J80" s="86"/>
      <c r="K80" s="80"/>
    </row>
    <row r="81" customFormat="false" ht="15" hidden="false" customHeight="false" outlineLevel="0" collapsed="false">
      <c r="A81" s="41"/>
      <c r="B81" s="92" t="s">
        <v>148</v>
      </c>
      <c r="C81" s="93" t="n">
        <v>11.62</v>
      </c>
      <c r="D81" s="94"/>
      <c r="E81" s="43"/>
      <c r="F81" s="85"/>
      <c r="G81" s="85"/>
      <c r="H81" s="85"/>
      <c r="I81" s="85"/>
      <c r="J81" s="86"/>
      <c r="K81" s="80"/>
    </row>
    <row r="82" customFormat="false" ht="15" hidden="false" customHeight="false" outlineLevel="0" collapsed="false">
      <c r="A82" s="41"/>
      <c r="B82" s="92" t="s">
        <v>149</v>
      </c>
      <c r="C82" s="93" t="n">
        <v>11.62</v>
      </c>
      <c r="D82" s="94"/>
      <c r="E82" s="43"/>
      <c r="F82" s="85"/>
      <c r="G82" s="85"/>
      <c r="H82" s="85"/>
      <c r="I82" s="85"/>
      <c r="J82" s="86"/>
      <c r="K82" s="80"/>
    </row>
    <row r="83" customFormat="false" ht="15" hidden="false" customHeight="false" outlineLevel="0" collapsed="false">
      <c r="A83" s="41"/>
      <c r="B83" s="92" t="s">
        <v>150</v>
      </c>
      <c r="C83" s="93" t="n">
        <v>11.62</v>
      </c>
      <c r="D83" s="94"/>
      <c r="E83" s="43"/>
      <c r="F83" s="85"/>
      <c r="G83" s="85"/>
      <c r="H83" s="85"/>
      <c r="I83" s="85"/>
      <c r="J83" s="86"/>
      <c r="K83" s="80"/>
    </row>
    <row r="84" customFormat="false" ht="15" hidden="false" customHeight="false" outlineLevel="0" collapsed="false">
      <c r="A84" s="41"/>
      <c r="B84" s="92" t="s">
        <v>151</v>
      </c>
      <c r="C84" s="93" t="n">
        <v>11.62</v>
      </c>
      <c r="D84" s="94"/>
      <c r="E84" s="43"/>
      <c r="F84" s="85"/>
      <c r="G84" s="85"/>
      <c r="H84" s="85"/>
      <c r="I84" s="85"/>
      <c r="J84" s="86"/>
      <c r="K84" s="80"/>
    </row>
    <row r="85" customFormat="false" ht="15" hidden="false" customHeight="false" outlineLevel="0" collapsed="false">
      <c r="A85" s="41"/>
      <c r="B85" s="92" t="s">
        <v>152</v>
      </c>
      <c r="C85" s="93" t="n">
        <v>11.62</v>
      </c>
      <c r="D85" s="94"/>
      <c r="E85" s="43"/>
      <c r="F85" s="85"/>
      <c r="G85" s="85"/>
      <c r="H85" s="85"/>
      <c r="I85" s="85"/>
      <c r="J85" s="86"/>
      <c r="K85" s="80"/>
    </row>
    <row r="86" customFormat="false" ht="15" hidden="false" customHeight="false" outlineLevel="0" collapsed="false">
      <c r="A86" s="41"/>
      <c r="B86" s="92" t="s">
        <v>153</v>
      </c>
      <c r="C86" s="93" t="n">
        <v>11.62</v>
      </c>
      <c r="D86" s="94"/>
      <c r="E86" s="43"/>
      <c r="F86" s="85"/>
      <c r="G86" s="85"/>
      <c r="H86" s="85"/>
      <c r="I86" s="85"/>
      <c r="J86" s="86"/>
      <c r="K86" s="80"/>
    </row>
    <row r="87" customFormat="false" ht="15" hidden="false" customHeight="false" outlineLevel="0" collapsed="false">
      <c r="A87" s="41"/>
      <c r="B87" s="92" t="s">
        <v>154</v>
      </c>
      <c r="C87" s="93" t="n">
        <v>11.62</v>
      </c>
      <c r="D87" s="94"/>
      <c r="E87" s="43"/>
      <c r="F87" s="85"/>
      <c r="G87" s="85"/>
      <c r="H87" s="85"/>
      <c r="I87" s="85"/>
      <c r="J87" s="86"/>
      <c r="K87" s="80"/>
    </row>
    <row r="88" customFormat="false" ht="15" hidden="false" customHeight="false" outlineLevel="0" collapsed="false">
      <c r="A88" s="41"/>
      <c r="B88" s="92" t="s">
        <v>155</v>
      </c>
      <c r="C88" s="93" t="n">
        <v>11.62</v>
      </c>
      <c r="D88" s="94"/>
      <c r="E88" s="43"/>
      <c r="F88" s="85"/>
      <c r="G88" s="85"/>
      <c r="H88" s="85"/>
      <c r="I88" s="85"/>
      <c r="J88" s="86"/>
      <c r="K88" s="80"/>
    </row>
    <row r="89" customFormat="false" ht="15" hidden="false" customHeight="false" outlineLevel="0" collapsed="false">
      <c r="A89" s="41"/>
      <c r="B89" s="92" t="s">
        <v>156</v>
      </c>
      <c r="C89" s="93" t="n">
        <v>11.62</v>
      </c>
      <c r="D89" s="94"/>
      <c r="E89" s="43"/>
      <c r="F89" s="85"/>
      <c r="G89" s="85"/>
      <c r="H89" s="85"/>
      <c r="I89" s="85"/>
      <c r="J89" s="86"/>
      <c r="K89" s="80"/>
    </row>
    <row r="90" customFormat="false" ht="15" hidden="false" customHeight="false" outlineLevel="0" collapsed="false">
      <c r="A90" s="41"/>
      <c r="B90" s="92" t="s">
        <v>157</v>
      </c>
      <c r="C90" s="93" t="n">
        <v>11.62</v>
      </c>
      <c r="D90" s="94"/>
      <c r="E90" s="43"/>
      <c r="F90" s="85"/>
      <c r="G90" s="85"/>
      <c r="H90" s="85"/>
      <c r="I90" s="85"/>
      <c r="J90" s="86"/>
      <c r="K90" s="80"/>
    </row>
    <row r="91" customFormat="false" ht="15" hidden="false" customHeight="false" outlineLevel="0" collapsed="false">
      <c r="A91" s="41"/>
      <c r="B91" s="92" t="s">
        <v>158</v>
      </c>
      <c r="C91" s="93" t="n">
        <v>8.41</v>
      </c>
      <c r="D91" s="94"/>
      <c r="E91" s="43"/>
      <c r="F91" s="85"/>
      <c r="G91" s="85"/>
      <c r="H91" s="85"/>
      <c r="I91" s="85"/>
      <c r="J91" s="86"/>
      <c r="K91" s="80"/>
    </row>
    <row r="92" customFormat="false" ht="15" hidden="false" customHeight="false" outlineLevel="0" collapsed="false">
      <c r="A92" s="41"/>
      <c r="B92" s="92" t="s">
        <v>159</v>
      </c>
      <c r="C92" s="93" t="n">
        <v>11.62</v>
      </c>
      <c r="D92" s="94"/>
      <c r="E92" s="43"/>
      <c r="F92" s="85"/>
      <c r="G92" s="85"/>
      <c r="H92" s="85"/>
      <c r="I92" s="85"/>
      <c r="J92" s="86"/>
      <c r="K92" s="80"/>
    </row>
    <row r="93" customFormat="false" ht="15" hidden="false" customHeight="false" outlineLevel="0" collapsed="false">
      <c r="A93" s="41"/>
      <c r="B93" s="92" t="s">
        <v>160</v>
      </c>
      <c r="C93" s="93" t="n">
        <v>8.41</v>
      </c>
      <c r="D93" s="94"/>
      <c r="E93" s="43"/>
      <c r="F93" s="85"/>
      <c r="G93" s="85"/>
      <c r="H93" s="85"/>
      <c r="I93" s="85"/>
      <c r="J93" s="86"/>
      <c r="K93" s="80"/>
    </row>
    <row r="94" customFormat="false" ht="15" hidden="false" customHeight="false" outlineLevel="0" collapsed="false">
      <c r="A94" s="41"/>
      <c r="B94" s="92" t="s">
        <v>161</v>
      </c>
      <c r="C94" s="93" t="n">
        <v>7.34</v>
      </c>
      <c r="D94" s="94"/>
      <c r="E94" s="43"/>
      <c r="F94" s="85"/>
      <c r="G94" s="85"/>
      <c r="H94" s="85"/>
      <c r="I94" s="85"/>
      <c r="J94" s="86"/>
      <c r="K94" s="80"/>
    </row>
    <row r="95" customFormat="false" ht="15" hidden="false" customHeight="false" outlineLevel="0" collapsed="false">
      <c r="A95" s="41"/>
      <c r="B95" s="92" t="s">
        <v>162</v>
      </c>
      <c r="C95" s="93" t="n">
        <v>7.34</v>
      </c>
      <c r="D95" s="94"/>
      <c r="E95" s="43"/>
      <c r="F95" s="85"/>
      <c r="G95" s="85"/>
      <c r="H95" s="85"/>
      <c r="I95" s="85"/>
      <c r="J95" s="86"/>
      <c r="K95" s="80"/>
    </row>
    <row r="96" customFormat="false" ht="15" hidden="false" customHeight="false" outlineLevel="0" collapsed="false">
      <c r="A96" s="41"/>
      <c r="B96" s="92" t="s">
        <v>163</v>
      </c>
      <c r="C96" s="93" t="n">
        <v>7.34</v>
      </c>
      <c r="D96" s="94"/>
      <c r="E96" s="43"/>
      <c r="F96" s="85"/>
      <c r="G96" s="85"/>
      <c r="H96" s="85"/>
      <c r="I96" s="85"/>
      <c r="J96" s="86"/>
      <c r="K96" s="80"/>
    </row>
    <row r="97" customFormat="false" ht="15" hidden="false" customHeight="false" outlineLevel="0" collapsed="false">
      <c r="A97" s="41"/>
      <c r="B97" s="92" t="s">
        <v>164</v>
      </c>
      <c r="C97" s="93" t="n">
        <v>7.34</v>
      </c>
      <c r="D97" s="94"/>
      <c r="E97" s="43"/>
      <c r="F97" s="85"/>
      <c r="G97" s="85"/>
      <c r="H97" s="85"/>
      <c r="I97" s="85"/>
      <c r="J97" s="86"/>
      <c r="K97" s="80"/>
    </row>
    <row r="98" customFormat="false" ht="15" hidden="false" customHeight="false" outlineLevel="0" collapsed="false">
      <c r="A98" s="41"/>
      <c r="B98" s="92" t="s">
        <v>165</v>
      </c>
      <c r="C98" s="93" t="n">
        <v>159.13</v>
      </c>
      <c r="D98" s="94"/>
      <c r="E98" s="43"/>
      <c r="F98" s="85"/>
      <c r="G98" s="85"/>
      <c r="H98" s="85"/>
      <c r="I98" s="85"/>
      <c r="J98" s="86"/>
      <c r="K98" s="80"/>
    </row>
    <row r="99" customFormat="false" ht="15" hidden="false" customHeight="false" outlineLevel="0" collapsed="false">
      <c r="A99" s="41"/>
      <c r="B99" s="96" t="s">
        <v>98</v>
      </c>
      <c r="C99" s="100" t="n">
        <f aca="false">SUM(C75:C98)</f>
        <v>507</v>
      </c>
      <c r="D99" s="94"/>
      <c r="E99" s="43"/>
      <c r="F99" s="85"/>
      <c r="G99" s="85"/>
      <c r="H99" s="85"/>
      <c r="I99" s="85"/>
      <c r="J99" s="86"/>
      <c r="K99" s="80"/>
    </row>
    <row r="100" customFormat="false" ht="15" hidden="false" customHeight="false" outlineLevel="0" collapsed="false">
      <c r="A100" s="41"/>
      <c r="B100" s="43"/>
      <c r="C100" s="42"/>
      <c r="D100" s="42"/>
      <c r="E100" s="43"/>
      <c r="F100" s="85"/>
      <c r="G100" s="85"/>
      <c r="H100" s="85"/>
      <c r="I100" s="85"/>
      <c r="J100" s="86"/>
      <c r="K100" s="80"/>
    </row>
    <row r="101" customFormat="false" ht="46.5" hidden="false" customHeight="false" outlineLevel="0" collapsed="false">
      <c r="A101" s="71" t="str">
        <f aca="false">'Planilha Orçamentária'!A23</f>
        <v>3.2</v>
      </c>
      <c r="B101" s="72" t="s">
        <v>166</v>
      </c>
      <c r="C101" s="81" t="s">
        <v>114</v>
      </c>
      <c r="D101" s="81"/>
      <c r="E101" s="82" t="s">
        <v>167</v>
      </c>
      <c r="F101" s="82" t="s">
        <v>168</v>
      </c>
      <c r="G101" s="82"/>
      <c r="H101" s="82"/>
      <c r="I101" s="75"/>
      <c r="J101" s="76" t="n">
        <f aca="false">F103</f>
        <v>83.59845</v>
      </c>
      <c r="K101" s="77" t="s">
        <v>57</v>
      </c>
    </row>
    <row r="102" customFormat="false" ht="15" hidden="false" customHeight="false" outlineLevel="0" collapsed="false">
      <c r="A102" s="41"/>
      <c r="B102" s="78" t="s">
        <v>169</v>
      </c>
      <c r="C102" s="44" t="n">
        <f aca="false">J44</f>
        <v>2143.55</v>
      </c>
      <c r="D102" s="44"/>
      <c r="E102" s="89" t="n">
        <v>0.03</v>
      </c>
      <c r="F102" s="101" t="n">
        <v>0.3</v>
      </c>
      <c r="G102" s="101"/>
      <c r="H102" s="101"/>
      <c r="I102" s="85"/>
      <c r="J102" s="86"/>
      <c r="K102" s="80"/>
    </row>
    <row r="103" customFormat="false" ht="15" hidden="false" customHeight="false" outlineLevel="0" collapsed="false">
      <c r="A103" s="41"/>
      <c r="B103" s="78"/>
      <c r="C103" s="44"/>
      <c r="D103" s="44"/>
      <c r="E103" s="87" t="s">
        <v>98</v>
      </c>
      <c r="F103" s="84" t="n">
        <f aca="false">C102*E102*(1+F102)</f>
        <v>83.59845</v>
      </c>
      <c r="G103" s="84"/>
      <c r="H103" s="84"/>
      <c r="I103" s="85"/>
      <c r="J103" s="86"/>
      <c r="K103" s="80"/>
    </row>
    <row r="104" customFormat="false" ht="15" hidden="false" customHeight="false" outlineLevel="0" collapsed="false">
      <c r="A104" s="41"/>
      <c r="B104" s="43"/>
      <c r="C104" s="42"/>
      <c r="D104" s="42"/>
      <c r="E104" s="43"/>
      <c r="F104" s="85"/>
      <c r="G104" s="85"/>
      <c r="H104" s="85"/>
      <c r="I104" s="85"/>
      <c r="J104" s="86"/>
      <c r="K104" s="80"/>
    </row>
    <row r="105" customFormat="false" ht="46.5" hidden="false" customHeight="false" outlineLevel="0" collapsed="false">
      <c r="A105" s="71" t="str">
        <f aca="false">'Planilha Orçamentária'!A24</f>
        <v>3.3</v>
      </c>
      <c r="B105" s="72" t="s">
        <v>170</v>
      </c>
      <c r="C105" s="81"/>
      <c r="D105" s="81"/>
      <c r="E105" s="82"/>
      <c r="F105" s="82"/>
      <c r="G105" s="82"/>
      <c r="H105" s="82"/>
      <c r="I105" s="75"/>
      <c r="J105" s="76" t="n">
        <f aca="false">C133+C160</f>
        <v>2143.55</v>
      </c>
      <c r="K105" s="77" t="s">
        <v>35</v>
      </c>
    </row>
    <row r="106" customFormat="false" ht="15" hidden="false" customHeight="false" outlineLevel="0" collapsed="false">
      <c r="A106" s="41"/>
      <c r="B106" s="90" t="s">
        <v>113</v>
      </c>
      <c r="C106" s="91" t="s">
        <v>114</v>
      </c>
      <c r="D106" s="87"/>
      <c r="E106" s="43"/>
      <c r="F106" s="85"/>
      <c r="G106" s="85"/>
      <c r="H106" s="85"/>
      <c r="I106" s="85"/>
      <c r="J106" s="86"/>
      <c r="K106" s="80"/>
    </row>
    <row r="107" customFormat="false" ht="15" hidden="false" customHeight="false" outlineLevel="0" collapsed="false">
      <c r="A107" s="41"/>
      <c r="B107" s="92" t="s">
        <v>115</v>
      </c>
      <c r="C107" s="93" t="n">
        <v>51</v>
      </c>
      <c r="D107" s="94"/>
      <c r="E107" s="43"/>
      <c r="F107" s="85"/>
      <c r="G107" s="85"/>
      <c r="H107" s="85"/>
      <c r="I107" s="85"/>
      <c r="J107" s="86"/>
      <c r="K107" s="80"/>
    </row>
    <row r="108" customFormat="false" ht="15" hidden="false" customHeight="false" outlineLevel="0" collapsed="false">
      <c r="A108" s="41"/>
      <c r="B108" s="92" t="s">
        <v>116</v>
      </c>
      <c r="C108" s="93" t="n">
        <v>51</v>
      </c>
      <c r="D108" s="94"/>
      <c r="E108" s="43"/>
      <c r="F108" s="85"/>
      <c r="G108" s="85"/>
      <c r="H108" s="85"/>
      <c r="I108" s="85"/>
      <c r="J108" s="86"/>
      <c r="K108" s="80"/>
    </row>
    <row r="109" customFormat="false" ht="15" hidden="false" customHeight="false" outlineLevel="0" collapsed="false">
      <c r="A109" s="41"/>
      <c r="B109" s="92" t="s">
        <v>117</v>
      </c>
      <c r="C109" s="93" t="n">
        <v>51</v>
      </c>
      <c r="D109" s="94"/>
      <c r="E109" s="43"/>
      <c r="F109" s="85"/>
      <c r="G109" s="85"/>
      <c r="H109" s="85"/>
      <c r="I109" s="85"/>
      <c r="J109" s="86"/>
      <c r="K109" s="80"/>
    </row>
    <row r="110" customFormat="false" ht="15" hidden="false" customHeight="false" outlineLevel="0" collapsed="false">
      <c r="A110" s="41"/>
      <c r="B110" s="92" t="s">
        <v>118</v>
      </c>
      <c r="C110" s="93" t="n">
        <v>51</v>
      </c>
      <c r="D110" s="94"/>
      <c r="E110" s="43"/>
      <c r="F110" s="85"/>
      <c r="G110" s="85"/>
      <c r="H110" s="85"/>
      <c r="I110" s="85"/>
      <c r="J110" s="86"/>
      <c r="K110" s="80"/>
    </row>
    <row r="111" customFormat="false" ht="15" hidden="false" customHeight="false" outlineLevel="0" collapsed="false">
      <c r="A111" s="41"/>
      <c r="B111" s="92" t="s">
        <v>119</v>
      </c>
      <c r="C111" s="93" t="n">
        <v>51</v>
      </c>
      <c r="D111" s="94"/>
      <c r="E111" s="43"/>
      <c r="F111" s="85"/>
      <c r="G111" s="85"/>
      <c r="H111" s="85"/>
      <c r="I111" s="85"/>
      <c r="J111" s="86"/>
      <c r="K111" s="80"/>
    </row>
    <row r="112" customFormat="false" ht="15" hidden="false" customHeight="false" outlineLevel="0" collapsed="false">
      <c r="A112" s="41"/>
      <c r="B112" s="92" t="s">
        <v>120</v>
      </c>
      <c r="C112" s="93" t="n">
        <v>51</v>
      </c>
      <c r="D112" s="94"/>
      <c r="E112" s="43"/>
      <c r="F112" s="85"/>
      <c r="G112" s="85"/>
      <c r="H112" s="85"/>
      <c r="I112" s="85"/>
      <c r="J112" s="86"/>
      <c r="K112" s="80"/>
    </row>
    <row r="113" customFormat="false" ht="15" hidden="false" customHeight="false" outlineLevel="0" collapsed="false">
      <c r="A113" s="41"/>
      <c r="B113" s="92" t="s">
        <v>121</v>
      </c>
      <c r="C113" s="93" t="n">
        <v>57</v>
      </c>
      <c r="D113" s="94"/>
      <c r="E113" s="43"/>
      <c r="F113" s="85"/>
      <c r="G113" s="85"/>
      <c r="H113" s="85"/>
      <c r="I113" s="85"/>
      <c r="J113" s="86"/>
      <c r="K113" s="80"/>
    </row>
    <row r="114" customFormat="false" ht="15" hidden="false" customHeight="false" outlineLevel="0" collapsed="false">
      <c r="A114" s="41"/>
      <c r="B114" s="92" t="s">
        <v>122</v>
      </c>
      <c r="C114" s="93" t="n">
        <v>57</v>
      </c>
      <c r="D114" s="94"/>
      <c r="E114" s="43"/>
      <c r="F114" s="85"/>
      <c r="G114" s="85"/>
      <c r="H114" s="85"/>
      <c r="I114" s="85"/>
      <c r="J114" s="86"/>
      <c r="K114" s="80"/>
    </row>
    <row r="115" customFormat="false" ht="15" hidden="false" customHeight="false" outlineLevel="0" collapsed="false">
      <c r="A115" s="41"/>
      <c r="B115" s="92" t="s">
        <v>123</v>
      </c>
      <c r="C115" s="93" t="n">
        <v>63.6</v>
      </c>
      <c r="D115" s="94"/>
      <c r="E115" s="43"/>
      <c r="F115" s="85"/>
      <c r="G115" s="85"/>
      <c r="H115" s="85"/>
      <c r="I115" s="85"/>
      <c r="J115" s="86"/>
      <c r="K115" s="80"/>
    </row>
    <row r="116" customFormat="false" ht="15" hidden="false" customHeight="false" outlineLevel="0" collapsed="false">
      <c r="A116" s="41"/>
      <c r="B116" s="92" t="s">
        <v>124</v>
      </c>
      <c r="C116" s="93" t="n">
        <v>56.86</v>
      </c>
      <c r="D116" s="94"/>
      <c r="E116" s="43"/>
      <c r="F116" s="85"/>
      <c r="G116" s="85"/>
      <c r="H116" s="85"/>
      <c r="I116" s="85"/>
      <c r="J116" s="86"/>
      <c r="K116" s="80"/>
    </row>
    <row r="117" customFormat="false" ht="15" hidden="false" customHeight="false" outlineLevel="0" collapsed="false">
      <c r="A117" s="41"/>
      <c r="B117" s="92" t="s">
        <v>125</v>
      </c>
      <c r="C117" s="93" t="n">
        <v>56.86</v>
      </c>
      <c r="D117" s="94"/>
      <c r="E117" s="43"/>
      <c r="F117" s="85"/>
      <c r="G117" s="85"/>
      <c r="H117" s="85"/>
      <c r="I117" s="85"/>
      <c r="J117" s="86"/>
      <c r="K117" s="80"/>
    </row>
    <row r="118" customFormat="false" ht="15" hidden="false" customHeight="false" outlineLevel="0" collapsed="false">
      <c r="A118" s="41"/>
      <c r="B118" s="92" t="s">
        <v>126</v>
      </c>
      <c r="C118" s="93" t="n">
        <v>62.1</v>
      </c>
      <c r="D118" s="94"/>
      <c r="E118" s="43"/>
      <c r="F118" s="85"/>
      <c r="G118" s="85"/>
      <c r="H118" s="85"/>
      <c r="I118" s="85"/>
      <c r="J118" s="86"/>
      <c r="K118" s="80"/>
    </row>
    <row r="119" customFormat="false" ht="15" hidden="false" customHeight="false" outlineLevel="0" collapsed="false">
      <c r="A119" s="41"/>
      <c r="B119" s="92" t="s">
        <v>127</v>
      </c>
      <c r="C119" s="93" t="n">
        <v>56.86</v>
      </c>
      <c r="D119" s="94"/>
      <c r="E119" s="43"/>
      <c r="F119" s="85"/>
      <c r="G119" s="85"/>
      <c r="H119" s="85"/>
      <c r="I119" s="85"/>
      <c r="J119" s="86"/>
      <c r="K119" s="80"/>
    </row>
    <row r="120" customFormat="false" ht="15" hidden="false" customHeight="false" outlineLevel="0" collapsed="false">
      <c r="A120" s="41"/>
      <c r="B120" s="92" t="s">
        <v>128</v>
      </c>
      <c r="C120" s="93" t="n">
        <v>56.86</v>
      </c>
      <c r="D120" s="94"/>
      <c r="E120" s="43"/>
      <c r="F120" s="85"/>
      <c r="G120" s="85"/>
      <c r="H120" s="85"/>
      <c r="I120" s="85"/>
      <c r="J120" s="86"/>
      <c r="K120" s="80"/>
    </row>
    <row r="121" customFormat="false" ht="15" hidden="false" customHeight="false" outlineLevel="0" collapsed="false">
      <c r="A121" s="41"/>
      <c r="B121" s="92" t="s">
        <v>129</v>
      </c>
      <c r="C121" s="93" t="n">
        <v>56.9</v>
      </c>
      <c r="D121" s="94"/>
      <c r="E121" s="43"/>
      <c r="F121" s="85"/>
      <c r="G121" s="85"/>
      <c r="H121" s="85"/>
      <c r="I121" s="85"/>
      <c r="J121" s="86"/>
      <c r="K121" s="80"/>
    </row>
    <row r="122" customFormat="false" ht="15" hidden="false" customHeight="false" outlineLevel="0" collapsed="false">
      <c r="A122" s="41"/>
      <c r="B122" s="92" t="s">
        <v>130</v>
      </c>
      <c r="C122" s="93" t="n">
        <v>56.9</v>
      </c>
      <c r="D122" s="94"/>
      <c r="E122" s="43"/>
      <c r="F122" s="85"/>
      <c r="G122" s="85"/>
      <c r="H122" s="85"/>
      <c r="I122" s="85"/>
      <c r="J122" s="86"/>
      <c r="K122" s="80"/>
    </row>
    <row r="123" customFormat="false" ht="15" hidden="false" customHeight="false" outlineLevel="0" collapsed="false">
      <c r="A123" s="41"/>
      <c r="B123" s="92" t="s">
        <v>131</v>
      </c>
      <c r="C123" s="93" t="n">
        <v>19.75</v>
      </c>
      <c r="D123" s="94"/>
      <c r="E123" s="43"/>
      <c r="F123" s="85"/>
      <c r="G123" s="85"/>
      <c r="H123" s="85"/>
      <c r="I123" s="85"/>
      <c r="J123" s="86"/>
      <c r="K123" s="80"/>
    </row>
    <row r="124" customFormat="false" ht="15" hidden="false" customHeight="false" outlineLevel="0" collapsed="false">
      <c r="A124" s="41"/>
      <c r="B124" s="92" t="s">
        <v>132</v>
      </c>
      <c r="C124" s="93" t="n">
        <v>56.9</v>
      </c>
      <c r="D124" s="94"/>
      <c r="E124" s="43"/>
      <c r="F124" s="85"/>
      <c r="G124" s="85"/>
      <c r="H124" s="85"/>
      <c r="I124" s="85"/>
      <c r="J124" s="86"/>
      <c r="K124" s="80"/>
    </row>
    <row r="125" customFormat="false" ht="15" hidden="false" customHeight="false" outlineLevel="0" collapsed="false">
      <c r="A125" s="41"/>
      <c r="B125" s="92" t="s">
        <v>133</v>
      </c>
      <c r="C125" s="93" t="n">
        <v>9.64</v>
      </c>
      <c r="D125" s="94"/>
      <c r="E125" s="43"/>
      <c r="F125" s="85"/>
      <c r="G125" s="85"/>
      <c r="H125" s="85"/>
      <c r="I125" s="85"/>
      <c r="J125" s="86"/>
      <c r="K125" s="80"/>
    </row>
    <row r="126" customFormat="false" ht="15" hidden="false" customHeight="false" outlineLevel="0" collapsed="false">
      <c r="A126" s="41"/>
      <c r="B126" s="92" t="s">
        <v>134</v>
      </c>
      <c r="C126" s="93" t="n">
        <v>51.1</v>
      </c>
      <c r="D126" s="94"/>
      <c r="E126" s="43"/>
      <c r="F126" s="85"/>
      <c r="G126" s="85"/>
      <c r="H126" s="85"/>
      <c r="I126" s="85"/>
      <c r="J126" s="86"/>
      <c r="K126" s="80"/>
    </row>
    <row r="127" customFormat="false" ht="15" hidden="false" customHeight="false" outlineLevel="0" collapsed="false">
      <c r="A127" s="41"/>
      <c r="B127" s="92" t="s">
        <v>135</v>
      </c>
      <c r="C127" s="93" t="n">
        <v>51.1</v>
      </c>
      <c r="D127" s="94"/>
      <c r="E127" s="43"/>
      <c r="F127" s="85"/>
      <c r="G127" s="85"/>
      <c r="H127" s="85"/>
      <c r="I127" s="85"/>
      <c r="J127" s="86"/>
      <c r="K127" s="80"/>
    </row>
    <row r="128" customFormat="false" ht="15" hidden="false" customHeight="false" outlineLevel="0" collapsed="false">
      <c r="A128" s="41"/>
      <c r="B128" s="92" t="s">
        <v>136</v>
      </c>
      <c r="C128" s="93" t="n">
        <v>17.45</v>
      </c>
      <c r="D128" s="94"/>
      <c r="E128" s="43"/>
      <c r="F128" s="85"/>
      <c r="G128" s="85"/>
      <c r="H128" s="85"/>
      <c r="I128" s="85"/>
      <c r="J128" s="86"/>
      <c r="K128" s="80"/>
    </row>
    <row r="129" customFormat="false" ht="15" hidden="false" customHeight="false" outlineLevel="0" collapsed="false">
      <c r="A129" s="41"/>
      <c r="B129" s="92" t="s">
        <v>137</v>
      </c>
      <c r="C129" s="93" t="n">
        <v>17.45</v>
      </c>
      <c r="D129" s="94"/>
      <c r="E129" s="43"/>
      <c r="F129" s="85"/>
      <c r="G129" s="85"/>
      <c r="H129" s="85"/>
      <c r="I129" s="85"/>
      <c r="J129" s="86"/>
      <c r="K129" s="80"/>
    </row>
    <row r="130" customFormat="false" ht="15" hidden="false" customHeight="false" outlineLevel="0" collapsed="false">
      <c r="A130" s="41"/>
      <c r="B130" s="92" t="s">
        <v>138</v>
      </c>
      <c r="C130" s="95" t="n">
        <v>121.33</v>
      </c>
      <c r="D130" s="42"/>
      <c r="E130" s="43"/>
      <c r="F130" s="85"/>
      <c r="G130" s="85"/>
      <c r="H130" s="85"/>
      <c r="I130" s="85"/>
      <c r="J130" s="86"/>
      <c r="K130" s="80"/>
    </row>
    <row r="131" customFormat="false" ht="15" hidden="false" customHeight="false" outlineLevel="0" collapsed="false">
      <c r="A131" s="41"/>
      <c r="B131" s="92" t="s">
        <v>139</v>
      </c>
      <c r="C131" s="93" t="n">
        <v>142.2</v>
      </c>
      <c r="D131" s="94"/>
      <c r="E131" s="43"/>
      <c r="F131" s="85"/>
      <c r="G131" s="85"/>
      <c r="H131" s="85"/>
      <c r="I131" s="85"/>
      <c r="J131" s="86"/>
      <c r="K131" s="80"/>
    </row>
    <row r="132" customFormat="false" ht="15" hidden="false" customHeight="false" outlineLevel="0" collapsed="false">
      <c r="A132" s="41"/>
      <c r="B132" s="92" t="s">
        <v>140</v>
      </c>
      <c r="C132" s="93" t="n">
        <v>262.69</v>
      </c>
      <c r="D132" s="94"/>
      <c r="E132" s="43"/>
      <c r="F132" s="85"/>
      <c r="G132" s="85"/>
      <c r="H132" s="85"/>
      <c r="I132" s="85"/>
      <c r="J132" s="86"/>
      <c r="K132" s="80"/>
    </row>
    <row r="133" customFormat="false" ht="15" hidden="false" customHeight="false" outlineLevel="0" collapsed="false">
      <c r="A133" s="41"/>
      <c r="B133" s="96" t="s">
        <v>98</v>
      </c>
      <c r="C133" s="97" t="n">
        <f aca="false">SUM(C106:C132)</f>
        <v>1636.55</v>
      </c>
      <c r="D133" s="42"/>
      <c r="E133" s="43"/>
      <c r="F133" s="85"/>
      <c r="G133" s="85"/>
      <c r="H133" s="85"/>
      <c r="I133" s="85"/>
      <c r="J133" s="86"/>
      <c r="K133" s="80"/>
    </row>
    <row r="134" customFormat="false" ht="15" hidden="false" customHeight="false" outlineLevel="0" collapsed="false">
      <c r="A134" s="41"/>
      <c r="B134" s="98"/>
      <c r="C134" s="42"/>
      <c r="D134" s="42"/>
      <c r="E134" s="43"/>
      <c r="F134" s="85"/>
      <c r="G134" s="85"/>
      <c r="H134" s="85"/>
      <c r="I134" s="85"/>
      <c r="J134" s="86"/>
      <c r="K134" s="80"/>
    </row>
    <row r="135" customFormat="false" ht="15" hidden="false" customHeight="false" outlineLevel="0" collapsed="false">
      <c r="A135" s="41"/>
      <c r="B135" s="90" t="s">
        <v>141</v>
      </c>
      <c r="C135" s="91" t="s">
        <v>114</v>
      </c>
      <c r="D135" s="87"/>
      <c r="E135" s="43"/>
      <c r="F135" s="85"/>
      <c r="G135" s="85"/>
      <c r="H135" s="85"/>
      <c r="I135" s="85"/>
      <c r="J135" s="86"/>
      <c r="K135" s="80"/>
    </row>
    <row r="136" customFormat="false" ht="15" hidden="false" customHeight="false" outlineLevel="0" collapsed="false">
      <c r="A136" s="41"/>
      <c r="B136" s="92" t="s">
        <v>142</v>
      </c>
      <c r="C136" s="93" t="n">
        <v>62.05</v>
      </c>
      <c r="D136" s="94"/>
      <c r="E136" s="43"/>
      <c r="F136" s="85"/>
      <c r="G136" s="85"/>
      <c r="H136" s="85"/>
      <c r="I136" s="85"/>
      <c r="J136" s="86"/>
      <c r="K136" s="80"/>
    </row>
    <row r="137" customFormat="false" ht="15" hidden="false" customHeight="false" outlineLevel="0" collapsed="false">
      <c r="A137" s="41"/>
      <c r="B137" s="92" t="s">
        <v>143</v>
      </c>
      <c r="C137" s="93" t="n">
        <v>18</v>
      </c>
      <c r="D137" s="94"/>
      <c r="E137" s="43"/>
      <c r="F137" s="85"/>
      <c r="G137" s="85"/>
      <c r="H137" s="85"/>
      <c r="I137" s="85"/>
      <c r="J137" s="86"/>
      <c r="K137" s="80"/>
    </row>
    <row r="138" customFormat="false" ht="15" hidden="false" customHeight="false" outlineLevel="0" collapsed="false">
      <c r="A138" s="41"/>
      <c r="B138" s="92" t="s">
        <v>144</v>
      </c>
      <c r="C138" s="93" t="n">
        <v>18</v>
      </c>
      <c r="D138" s="94"/>
      <c r="E138" s="43"/>
      <c r="F138" s="85"/>
      <c r="G138" s="85"/>
      <c r="H138" s="85"/>
      <c r="I138" s="85"/>
      <c r="J138" s="86"/>
      <c r="K138" s="80"/>
    </row>
    <row r="139" customFormat="false" ht="15" hidden="false" customHeight="false" outlineLevel="0" collapsed="false">
      <c r="A139" s="41"/>
      <c r="B139" s="92" t="s">
        <v>145</v>
      </c>
      <c r="C139" s="93" t="n">
        <v>13.2</v>
      </c>
      <c r="D139" s="94"/>
      <c r="E139" s="43"/>
      <c r="F139" s="85"/>
      <c r="G139" s="85"/>
      <c r="H139" s="85"/>
      <c r="I139" s="85"/>
      <c r="J139" s="86"/>
      <c r="K139" s="80"/>
    </row>
    <row r="140" customFormat="false" ht="15" hidden="false" customHeight="false" outlineLevel="0" collapsed="false">
      <c r="A140" s="99"/>
      <c r="B140" s="92" t="s">
        <v>146</v>
      </c>
      <c r="C140" s="93" t="n">
        <v>51</v>
      </c>
      <c r="D140" s="94"/>
      <c r="E140" s="43"/>
      <c r="F140" s="85"/>
      <c r="G140" s="85"/>
      <c r="H140" s="85"/>
      <c r="I140" s="85"/>
      <c r="J140" s="86"/>
      <c r="K140" s="80"/>
    </row>
    <row r="141" customFormat="false" ht="15" hidden="false" customHeight="false" outlineLevel="0" collapsed="false">
      <c r="A141" s="41"/>
      <c r="B141" s="92" t="s">
        <v>147</v>
      </c>
      <c r="C141" s="93" t="n">
        <v>11.62</v>
      </c>
      <c r="D141" s="94"/>
      <c r="E141" s="43"/>
      <c r="F141" s="85"/>
      <c r="G141" s="85"/>
      <c r="H141" s="85"/>
      <c r="I141" s="85"/>
      <c r="J141" s="86"/>
      <c r="K141" s="80"/>
    </row>
    <row r="142" customFormat="false" ht="15" hidden="false" customHeight="false" outlineLevel="0" collapsed="false">
      <c r="A142" s="41"/>
      <c r="B142" s="92" t="s">
        <v>148</v>
      </c>
      <c r="C142" s="93" t="n">
        <v>11.62</v>
      </c>
      <c r="D142" s="94"/>
      <c r="E142" s="43"/>
      <c r="F142" s="85"/>
      <c r="G142" s="85"/>
      <c r="H142" s="85"/>
      <c r="I142" s="85"/>
      <c r="J142" s="86"/>
      <c r="K142" s="80"/>
    </row>
    <row r="143" customFormat="false" ht="15" hidden="false" customHeight="false" outlineLevel="0" collapsed="false">
      <c r="A143" s="41"/>
      <c r="B143" s="92" t="s">
        <v>149</v>
      </c>
      <c r="C143" s="93" t="n">
        <v>11.62</v>
      </c>
      <c r="D143" s="94"/>
      <c r="E143" s="43"/>
      <c r="F143" s="85"/>
      <c r="G143" s="85"/>
      <c r="H143" s="85"/>
      <c r="I143" s="85"/>
      <c r="J143" s="86"/>
      <c r="K143" s="80"/>
    </row>
    <row r="144" customFormat="false" ht="15" hidden="false" customHeight="false" outlineLevel="0" collapsed="false">
      <c r="A144" s="41"/>
      <c r="B144" s="92" t="s">
        <v>150</v>
      </c>
      <c r="C144" s="93" t="n">
        <v>11.62</v>
      </c>
      <c r="D144" s="94"/>
      <c r="E144" s="43"/>
      <c r="F144" s="85"/>
      <c r="G144" s="85"/>
      <c r="H144" s="85"/>
      <c r="I144" s="85"/>
      <c r="J144" s="86"/>
      <c r="K144" s="80"/>
    </row>
    <row r="145" customFormat="false" ht="15" hidden="false" customHeight="false" outlineLevel="0" collapsed="false">
      <c r="A145" s="41"/>
      <c r="B145" s="92" t="s">
        <v>151</v>
      </c>
      <c r="C145" s="93" t="n">
        <v>11.62</v>
      </c>
      <c r="D145" s="94"/>
      <c r="E145" s="43"/>
      <c r="F145" s="85"/>
      <c r="G145" s="85"/>
      <c r="H145" s="85"/>
      <c r="I145" s="85"/>
      <c r="J145" s="86"/>
      <c r="K145" s="80"/>
    </row>
    <row r="146" customFormat="false" ht="15" hidden="false" customHeight="false" outlineLevel="0" collapsed="false">
      <c r="A146" s="41"/>
      <c r="B146" s="92" t="s">
        <v>152</v>
      </c>
      <c r="C146" s="93" t="n">
        <v>11.62</v>
      </c>
      <c r="D146" s="94"/>
      <c r="E146" s="43"/>
      <c r="F146" s="85"/>
      <c r="G146" s="85"/>
      <c r="H146" s="85"/>
      <c r="I146" s="85"/>
      <c r="J146" s="86"/>
      <c r="K146" s="80"/>
    </row>
    <row r="147" customFormat="false" ht="15" hidden="false" customHeight="false" outlineLevel="0" collapsed="false">
      <c r="A147" s="41"/>
      <c r="B147" s="92" t="s">
        <v>153</v>
      </c>
      <c r="C147" s="93" t="n">
        <v>11.62</v>
      </c>
      <c r="D147" s="94"/>
      <c r="E147" s="43"/>
      <c r="F147" s="85"/>
      <c r="G147" s="85"/>
      <c r="H147" s="85"/>
      <c r="I147" s="85"/>
      <c r="J147" s="86"/>
      <c r="K147" s="80"/>
    </row>
    <row r="148" customFormat="false" ht="15" hidden="false" customHeight="false" outlineLevel="0" collapsed="false">
      <c r="A148" s="41"/>
      <c r="B148" s="92" t="s">
        <v>154</v>
      </c>
      <c r="C148" s="93" t="n">
        <v>11.62</v>
      </c>
      <c r="D148" s="94"/>
      <c r="E148" s="43"/>
      <c r="F148" s="85"/>
      <c r="G148" s="85"/>
      <c r="H148" s="85"/>
      <c r="I148" s="85"/>
      <c r="J148" s="86"/>
      <c r="K148" s="80"/>
    </row>
    <row r="149" customFormat="false" ht="15" hidden="false" customHeight="false" outlineLevel="0" collapsed="false">
      <c r="A149" s="41"/>
      <c r="B149" s="92" t="s">
        <v>155</v>
      </c>
      <c r="C149" s="93" t="n">
        <v>11.62</v>
      </c>
      <c r="D149" s="94"/>
      <c r="E149" s="43"/>
      <c r="F149" s="85"/>
      <c r="G149" s="85"/>
      <c r="H149" s="85"/>
      <c r="I149" s="85"/>
      <c r="J149" s="86"/>
      <c r="K149" s="80"/>
    </row>
    <row r="150" customFormat="false" ht="15" hidden="false" customHeight="false" outlineLevel="0" collapsed="false">
      <c r="A150" s="41"/>
      <c r="B150" s="92" t="s">
        <v>156</v>
      </c>
      <c r="C150" s="93" t="n">
        <v>11.62</v>
      </c>
      <c r="D150" s="94"/>
      <c r="E150" s="43"/>
      <c r="F150" s="85"/>
      <c r="G150" s="85"/>
      <c r="H150" s="85"/>
      <c r="I150" s="85"/>
      <c r="J150" s="86"/>
      <c r="K150" s="80"/>
    </row>
    <row r="151" customFormat="false" ht="15" hidden="false" customHeight="false" outlineLevel="0" collapsed="false">
      <c r="A151" s="41"/>
      <c r="B151" s="92" t="s">
        <v>157</v>
      </c>
      <c r="C151" s="93" t="n">
        <v>11.62</v>
      </c>
      <c r="D151" s="94"/>
      <c r="E151" s="43"/>
      <c r="F151" s="85"/>
      <c r="G151" s="85"/>
      <c r="H151" s="85"/>
      <c r="I151" s="85"/>
      <c r="J151" s="86"/>
      <c r="K151" s="80"/>
    </row>
    <row r="152" customFormat="false" ht="15" hidden="false" customHeight="false" outlineLevel="0" collapsed="false">
      <c r="A152" s="41"/>
      <c r="B152" s="92" t="s">
        <v>158</v>
      </c>
      <c r="C152" s="93" t="n">
        <v>8.41</v>
      </c>
      <c r="D152" s="94"/>
      <c r="E152" s="43"/>
      <c r="F152" s="85"/>
      <c r="G152" s="85"/>
      <c r="H152" s="85"/>
      <c r="I152" s="85"/>
      <c r="J152" s="86"/>
      <c r="K152" s="80"/>
    </row>
    <row r="153" customFormat="false" ht="15" hidden="false" customHeight="false" outlineLevel="0" collapsed="false">
      <c r="A153" s="41"/>
      <c r="B153" s="92" t="s">
        <v>159</v>
      </c>
      <c r="C153" s="93" t="n">
        <v>11.62</v>
      </c>
      <c r="D153" s="94"/>
      <c r="E153" s="43"/>
      <c r="F153" s="85"/>
      <c r="G153" s="85"/>
      <c r="H153" s="85"/>
      <c r="I153" s="85"/>
      <c r="J153" s="86"/>
      <c r="K153" s="80"/>
    </row>
    <row r="154" customFormat="false" ht="15" hidden="false" customHeight="false" outlineLevel="0" collapsed="false">
      <c r="A154" s="41"/>
      <c r="B154" s="92" t="s">
        <v>160</v>
      </c>
      <c r="C154" s="93" t="n">
        <v>8.41</v>
      </c>
      <c r="D154" s="94"/>
      <c r="E154" s="43"/>
      <c r="F154" s="85"/>
      <c r="G154" s="85"/>
      <c r="H154" s="85"/>
      <c r="I154" s="85"/>
      <c r="J154" s="86"/>
      <c r="K154" s="80"/>
    </row>
    <row r="155" customFormat="false" ht="15" hidden="false" customHeight="false" outlineLevel="0" collapsed="false">
      <c r="A155" s="41"/>
      <c r="B155" s="92" t="s">
        <v>161</v>
      </c>
      <c r="C155" s="93" t="n">
        <v>7.34</v>
      </c>
      <c r="D155" s="94"/>
      <c r="E155" s="43"/>
      <c r="F155" s="85"/>
      <c r="G155" s="85"/>
      <c r="H155" s="85"/>
      <c r="I155" s="85"/>
      <c r="J155" s="86"/>
      <c r="K155" s="80"/>
    </row>
    <row r="156" customFormat="false" ht="15" hidden="false" customHeight="false" outlineLevel="0" collapsed="false">
      <c r="A156" s="41"/>
      <c r="B156" s="92" t="s">
        <v>162</v>
      </c>
      <c r="C156" s="93" t="n">
        <v>7.34</v>
      </c>
      <c r="D156" s="94"/>
      <c r="E156" s="43"/>
      <c r="F156" s="85"/>
      <c r="G156" s="85"/>
      <c r="H156" s="85"/>
      <c r="I156" s="85"/>
      <c r="J156" s="86"/>
      <c r="K156" s="80"/>
    </row>
    <row r="157" customFormat="false" ht="15" hidden="false" customHeight="false" outlineLevel="0" collapsed="false">
      <c r="A157" s="41"/>
      <c r="B157" s="92" t="s">
        <v>163</v>
      </c>
      <c r="C157" s="93" t="n">
        <v>7.34</v>
      </c>
      <c r="D157" s="94"/>
      <c r="E157" s="43"/>
      <c r="F157" s="85"/>
      <c r="G157" s="85"/>
      <c r="H157" s="85"/>
      <c r="I157" s="85"/>
      <c r="J157" s="86"/>
      <c r="K157" s="80"/>
    </row>
    <row r="158" customFormat="false" ht="15" hidden="false" customHeight="false" outlineLevel="0" collapsed="false">
      <c r="A158" s="41"/>
      <c r="B158" s="92" t="s">
        <v>164</v>
      </c>
      <c r="C158" s="93" t="n">
        <v>7.34</v>
      </c>
      <c r="D158" s="94"/>
      <c r="E158" s="43"/>
      <c r="F158" s="85"/>
      <c r="G158" s="85"/>
      <c r="H158" s="85"/>
      <c r="I158" s="85"/>
      <c r="J158" s="86"/>
      <c r="K158" s="80"/>
    </row>
    <row r="159" customFormat="false" ht="15" hidden="false" customHeight="false" outlineLevel="0" collapsed="false">
      <c r="A159" s="41"/>
      <c r="B159" s="92" t="s">
        <v>165</v>
      </c>
      <c r="C159" s="93" t="n">
        <v>159.13</v>
      </c>
      <c r="D159" s="94"/>
      <c r="E159" s="43"/>
      <c r="F159" s="85"/>
      <c r="G159" s="85"/>
      <c r="H159" s="85"/>
      <c r="I159" s="85"/>
      <c r="J159" s="86"/>
      <c r="K159" s="80"/>
    </row>
    <row r="160" customFormat="false" ht="15" hidden="false" customHeight="false" outlineLevel="0" collapsed="false">
      <c r="A160" s="41"/>
      <c r="B160" s="96" t="s">
        <v>98</v>
      </c>
      <c r="C160" s="100" t="n">
        <f aca="false">SUM(C136:C159)</f>
        <v>507</v>
      </c>
      <c r="D160" s="94"/>
      <c r="E160" s="43"/>
      <c r="F160" s="85"/>
      <c r="G160" s="85"/>
      <c r="H160" s="85"/>
      <c r="I160" s="85"/>
      <c r="J160" s="86"/>
      <c r="K160" s="80"/>
    </row>
    <row r="161" customFormat="false" ht="15" hidden="false" customHeight="false" outlineLevel="0" collapsed="false">
      <c r="A161" s="41"/>
      <c r="B161" s="43"/>
      <c r="C161" s="42"/>
      <c r="D161" s="42"/>
      <c r="E161" s="43"/>
      <c r="F161" s="85"/>
      <c r="G161" s="85"/>
      <c r="H161" s="85"/>
      <c r="I161" s="85"/>
      <c r="J161" s="79"/>
      <c r="K161" s="80"/>
    </row>
    <row r="162" customFormat="false" ht="30.75" hidden="false" customHeight="false" outlineLevel="0" collapsed="false">
      <c r="A162" s="71" t="str">
        <f aca="false">'Planilha Orçamentária'!A25</f>
        <v>3.4</v>
      </c>
      <c r="B162" s="72" t="str">
        <f aca="false">'Planilha Orçamentária'!E25</f>
        <v>TRANSPORTE VERTICAL DE MOBILIÁRIOS DE SALAS  DE FORMA MANUAL – COMPOSIÇÃO PRÓPRIA</v>
      </c>
      <c r="C162" s="81"/>
      <c r="D162" s="81" t="s">
        <v>106</v>
      </c>
      <c r="E162" s="82" t="s">
        <v>171</v>
      </c>
      <c r="F162" s="82"/>
      <c r="G162" s="82"/>
      <c r="H162" s="82"/>
      <c r="I162" s="75"/>
      <c r="J162" s="76" t="n">
        <f aca="false">D163*E163</f>
        <v>4287.1</v>
      </c>
      <c r="K162" s="77" t="s">
        <v>35</v>
      </c>
    </row>
    <row r="163" customFormat="false" ht="15" hidden="false" customHeight="false" outlineLevel="0" collapsed="false">
      <c r="A163" s="41"/>
      <c r="B163" s="43"/>
      <c r="C163" s="42"/>
      <c r="D163" s="44" t="n">
        <f aca="false">J105</f>
        <v>2143.55</v>
      </c>
      <c r="E163" s="44" t="n">
        <v>2</v>
      </c>
      <c r="F163" s="85"/>
      <c r="G163" s="85"/>
      <c r="H163" s="85"/>
      <c r="I163" s="85"/>
      <c r="J163" s="79"/>
      <c r="K163" s="80"/>
    </row>
    <row r="164" customFormat="false" ht="15" hidden="false" customHeight="false" outlineLevel="0" collapsed="false">
      <c r="A164" s="41"/>
      <c r="B164" s="43"/>
      <c r="C164" s="42"/>
      <c r="D164" s="42"/>
      <c r="E164" s="43"/>
      <c r="F164" s="85"/>
      <c r="G164" s="85"/>
      <c r="H164" s="85"/>
      <c r="I164" s="85"/>
      <c r="J164" s="79"/>
      <c r="K164" s="80"/>
    </row>
    <row r="165" customFormat="false" ht="15" hidden="false" customHeight="false" outlineLevel="0" collapsed="false">
      <c r="A165" s="41"/>
      <c r="B165" s="43"/>
      <c r="C165" s="42"/>
      <c r="D165" s="42"/>
      <c r="E165" s="43"/>
      <c r="F165" s="85"/>
      <c r="G165" s="85"/>
      <c r="H165" s="85"/>
      <c r="I165" s="85"/>
      <c r="J165" s="79"/>
      <c r="K165" s="80"/>
    </row>
    <row r="166" customFormat="false" ht="15" hidden="false" customHeight="false" outlineLevel="0" collapsed="false">
      <c r="A166" s="41"/>
      <c r="B166" s="43"/>
      <c r="C166" s="42"/>
      <c r="D166" s="42"/>
      <c r="E166" s="43"/>
      <c r="F166" s="85"/>
      <c r="G166" s="85"/>
      <c r="H166" s="85"/>
      <c r="I166" s="85"/>
      <c r="J166" s="79"/>
      <c r="K166" s="80"/>
    </row>
    <row r="167" customFormat="false" ht="15" hidden="false" customHeight="false" outlineLevel="0" collapsed="false">
      <c r="A167" s="29" t="n">
        <v>4</v>
      </c>
      <c r="B167" s="31" t="s">
        <v>64</v>
      </c>
      <c r="C167" s="30"/>
      <c r="D167" s="30"/>
      <c r="E167" s="31"/>
      <c r="F167" s="31"/>
      <c r="G167" s="31"/>
      <c r="H167" s="31"/>
      <c r="I167" s="32"/>
      <c r="J167" s="33"/>
      <c r="K167" s="64"/>
    </row>
    <row r="168" customFormat="false" ht="30.75" hidden="false" customHeight="false" outlineLevel="0" collapsed="false">
      <c r="A168" s="71" t="str">
        <f aca="false">'Planilha Orçamentária'!A27</f>
        <v>4.1</v>
      </c>
      <c r="B168" s="72" t="s">
        <v>66</v>
      </c>
      <c r="C168" s="81"/>
      <c r="D168" s="81"/>
      <c r="E168" s="82"/>
      <c r="F168" s="82"/>
      <c r="G168" s="82"/>
      <c r="H168" s="82"/>
      <c r="I168" s="75"/>
      <c r="J168" s="76" t="n">
        <f aca="false">C196+C223</f>
        <v>334</v>
      </c>
      <c r="K168" s="77" t="s">
        <v>51</v>
      </c>
    </row>
    <row r="169" customFormat="false" ht="15" hidden="false" customHeight="false" outlineLevel="0" collapsed="false">
      <c r="A169" s="41"/>
      <c r="B169" s="90" t="s">
        <v>113</v>
      </c>
      <c r="C169" s="91" t="s">
        <v>172</v>
      </c>
      <c r="D169" s="87"/>
      <c r="E169" s="43"/>
      <c r="F169" s="85"/>
      <c r="G169" s="85"/>
      <c r="H169" s="85"/>
      <c r="I169" s="85"/>
      <c r="J169" s="86"/>
      <c r="K169" s="80"/>
    </row>
    <row r="170" customFormat="false" ht="15" hidden="false" customHeight="false" outlineLevel="0" collapsed="false">
      <c r="A170" s="41"/>
      <c r="B170" s="92" t="s">
        <v>115</v>
      </c>
      <c r="C170" s="102" t="n">
        <v>8</v>
      </c>
      <c r="D170" s="103"/>
      <c r="E170" s="43"/>
      <c r="F170" s="85"/>
      <c r="G170" s="85"/>
      <c r="H170" s="85"/>
      <c r="I170" s="85"/>
      <c r="J170" s="86"/>
      <c r="K170" s="80"/>
    </row>
    <row r="171" customFormat="false" ht="15" hidden="false" customHeight="false" outlineLevel="0" collapsed="false">
      <c r="A171" s="41"/>
      <c r="B171" s="92" t="s">
        <v>116</v>
      </c>
      <c r="C171" s="102" t="n">
        <v>8</v>
      </c>
      <c r="D171" s="103"/>
      <c r="E171" s="43"/>
      <c r="F171" s="85"/>
      <c r="G171" s="85"/>
      <c r="H171" s="85"/>
      <c r="I171" s="85"/>
      <c r="J171" s="86"/>
      <c r="K171" s="80"/>
    </row>
    <row r="172" customFormat="false" ht="15" hidden="false" customHeight="false" outlineLevel="0" collapsed="false">
      <c r="A172" s="41"/>
      <c r="B172" s="92" t="s">
        <v>117</v>
      </c>
      <c r="C172" s="102" t="n">
        <v>8</v>
      </c>
      <c r="D172" s="103"/>
      <c r="E172" s="43"/>
      <c r="F172" s="85"/>
      <c r="G172" s="85"/>
      <c r="H172" s="85"/>
      <c r="I172" s="85"/>
      <c r="J172" s="86"/>
      <c r="K172" s="80"/>
    </row>
    <row r="173" customFormat="false" ht="15" hidden="false" customHeight="false" outlineLevel="0" collapsed="false">
      <c r="A173" s="41"/>
      <c r="B173" s="92" t="s">
        <v>118</v>
      </c>
      <c r="C173" s="102" t="n">
        <v>8</v>
      </c>
      <c r="D173" s="103"/>
      <c r="E173" s="43"/>
      <c r="F173" s="85"/>
      <c r="G173" s="85"/>
      <c r="H173" s="85"/>
      <c r="I173" s="85"/>
      <c r="J173" s="86"/>
      <c r="K173" s="80"/>
    </row>
    <row r="174" customFormat="false" ht="15" hidden="false" customHeight="false" outlineLevel="0" collapsed="false">
      <c r="A174" s="41"/>
      <c r="B174" s="92" t="s">
        <v>119</v>
      </c>
      <c r="C174" s="102" t="n">
        <v>8</v>
      </c>
      <c r="D174" s="103"/>
      <c r="E174" s="43"/>
      <c r="F174" s="85"/>
      <c r="G174" s="85"/>
      <c r="H174" s="85"/>
      <c r="I174" s="85"/>
      <c r="J174" s="86"/>
      <c r="K174" s="80"/>
    </row>
    <row r="175" customFormat="false" ht="15" hidden="false" customHeight="false" outlineLevel="0" collapsed="false">
      <c r="A175" s="41"/>
      <c r="B175" s="92" t="s">
        <v>120</v>
      </c>
      <c r="C175" s="102" t="n">
        <v>8</v>
      </c>
      <c r="D175" s="103"/>
      <c r="E175" s="43"/>
      <c r="F175" s="85"/>
      <c r="G175" s="85"/>
      <c r="H175" s="85"/>
      <c r="I175" s="85"/>
      <c r="J175" s="86"/>
      <c r="K175" s="80"/>
    </row>
    <row r="176" customFormat="false" ht="15" hidden="false" customHeight="false" outlineLevel="0" collapsed="false">
      <c r="A176" s="41"/>
      <c r="B176" s="92" t="s">
        <v>121</v>
      </c>
      <c r="C176" s="102" t="n">
        <v>12</v>
      </c>
      <c r="D176" s="103"/>
      <c r="E176" s="43"/>
      <c r="F176" s="85"/>
      <c r="G176" s="85"/>
      <c r="H176" s="85"/>
      <c r="I176" s="85"/>
      <c r="J176" s="86"/>
      <c r="K176" s="80"/>
    </row>
    <row r="177" customFormat="false" ht="15" hidden="false" customHeight="false" outlineLevel="0" collapsed="false">
      <c r="A177" s="41"/>
      <c r="B177" s="92" t="s">
        <v>122</v>
      </c>
      <c r="C177" s="102" t="n">
        <v>12</v>
      </c>
      <c r="D177" s="103"/>
      <c r="E177" s="43"/>
      <c r="F177" s="85"/>
      <c r="G177" s="85"/>
      <c r="H177" s="85"/>
      <c r="I177" s="85"/>
      <c r="J177" s="86"/>
      <c r="K177" s="80"/>
    </row>
    <row r="178" customFormat="false" ht="15" hidden="false" customHeight="false" outlineLevel="0" collapsed="false">
      <c r="A178" s="41"/>
      <c r="B178" s="92" t="s">
        <v>123</v>
      </c>
      <c r="C178" s="102" t="n">
        <v>12</v>
      </c>
      <c r="D178" s="103"/>
      <c r="E178" s="43"/>
      <c r="F178" s="85"/>
      <c r="G178" s="85"/>
      <c r="H178" s="85"/>
      <c r="I178" s="85"/>
      <c r="J178" s="86"/>
      <c r="K178" s="80"/>
    </row>
    <row r="179" customFormat="false" ht="15" hidden="false" customHeight="false" outlineLevel="0" collapsed="false">
      <c r="A179" s="41"/>
      <c r="B179" s="92" t="s">
        <v>124</v>
      </c>
      <c r="C179" s="102" t="n">
        <v>12</v>
      </c>
      <c r="D179" s="103"/>
      <c r="E179" s="43"/>
      <c r="F179" s="85"/>
      <c r="G179" s="85"/>
      <c r="H179" s="85"/>
      <c r="I179" s="85"/>
      <c r="J179" s="86"/>
      <c r="K179" s="80"/>
    </row>
    <row r="180" customFormat="false" ht="15" hidden="false" customHeight="false" outlineLevel="0" collapsed="false">
      <c r="A180" s="41"/>
      <c r="B180" s="92" t="s">
        <v>125</v>
      </c>
      <c r="C180" s="102" t="n">
        <v>12</v>
      </c>
      <c r="D180" s="103"/>
      <c r="E180" s="43"/>
      <c r="F180" s="85"/>
      <c r="G180" s="85"/>
      <c r="H180" s="85"/>
      <c r="I180" s="85"/>
      <c r="J180" s="86"/>
      <c r="K180" s="80"/>
    </row>
    <row r="181" customFormat="false" ht="15" hidden="false" customHeight="false" outlineLevel="0" collapsed="false">
      <c r="A181" s="41"/>
      <c r="B181" s="92" t="s">
        <v>126</v>
      </c>
      <c r="C181" s="102" t="n">
        <v>9</v>
      </c>
      <c r="D181" s="103"/>
      <c r="E181" s="43"/>
      <c r="F181" s="85"/>
      <c r="G181" s="85"/>
      <c r="H181" s="85"/>
      <c r="I181" s="85"/>
      <c r="J181" s="86"/>
      <c r="K181" s="80"/>
    </row>
    <row r="182" customFormat="false" ht="15" hidden="false" customHeight="false" outlineLevel="0" collapsed="false">
      <c r="A182" s="41"/>
      <c r="B182" s="92" t="s">
        <v>127</v>
      </c>
      <c r="C182" s="102" t="n">
        <v>12</v>
      </c>
      <c r="D182" s="103"/>
      <c r="E182" s="43"/>
      <c r="F182" s="85"/>
      <c r="G182" s="85"/>
      <c r="H182" s="85"/>
      <c r="I182" s="85"/>
      <c r="J182" s="86"/>
      <c r="K182" s="80"/>
    </row>
    <row r="183" customFormat="false" ht="15" hidden="false" customHeight="false" outlineLevel="0" collapsed="false">
      <c r="A183" s="41"/>
      <c r="B183" s="92" t="s">
        <v>128</v>
      </c>
      <c r="C183" s="102" t="n">
        <v>12</v>
      </c>
      <c r="D183" s="103"/>
      <c r="E183" s="43"/>
      <c r="F183" s="85"/>
      <c r="G183" s="85"/>
      <c r="H183" s="85"/>
      <c r="I183" s="85"/>
      <c r="J183" s="86"/>
      <c r="K183" s="80"/>
    </row>
    <row r="184" customFormat="false" ht="15" hidden="false" customHeight="false" outlineLevel="0" collapsed="false">
      <c r="A184" s="41"/>
      <c r="B184" s="92" t="s">
        <v>129</v>
      </c>
      <c r="C184" s="102" t="n">
        <v>12</v>
      </c>
      <c r="D184" s="103"/>
      <c r="E184" s="43"/>
      <c r="F184" s="85"/>
      <c r="G184" s="85"/>
      <c r="H184" s="85"/>
      <c r="I184" s="85"/>
      <c r="J184" s="86"/>
      <c r="K184" s="80"/>
    </row>
    <row r="185" customFormat="false" ht="15" hidden="false" customHeight="false" outlineLevel="0" collapsed="false">
      <c r="A185" s="41"/>
      <c r="B185" s="92" t="s">
        <v>130</v>
      </c>
      <c r="C185" s="102" t="n">
        <v>12</v>
      </c>
      <c r="D185" s="103"/>
      <c r="E185" s="43"/>
      <c r="F185" s="85"/>
      <c r="G185" s="85"/>
      <c r="H185" s="85"/>
      <c r="I185" s="85"/>
      <c r="J185" s="86"/>
      <c r="K185" s="80"/>
    </row>
    <row r="186" customFormat="false" ht="15" hidden="false" customHeight="false" outlineLevel="0" collapsed="false">
      <c r="A186" s="41"/>
      <c r="B186" s="92" t="s">
        <v>131</v>
      </c>
      <c r="C186" s="102" t="n">
        <v>3</v>
      </c>
      <c r="D186" s="103"/>
      <c r="E186" s="43"/>
      <c r="F186" s="85"/>
      <c r="G186" s="85"/>
      <c r="H186" s="85"/>
      <c r="I186" s="85"/>
      <c r="J186" s="86"/>
      <c r="K186" s="80"/>
    </row>
    <row r="187" customFormat="false" ht="15" hidden="false" customHeight="false" outlineLevel="0" collapsed="false">
      <c r="A187" s="41"/>
      <c r="B187" s="92" t="s">
        <v>132</v>
      </c>
      <c r="C187" s="102" t="n">
        <v>12</v>
      </c>
      <c r="D187" s="103"/>
      <c r="E187" s="43"/>
      <c r="F187" s="85"/>
      <c r="G187" s="85"/>
      <c r="H187" s="85"/>
      <c r="I187" s="85"/>
      <c r="J187" s="86"/>
      <c r="K187" s="80"/>
    </row>
    <row r="188" customFormat="false" ht="15" hidden="false" customHeight="false" outlineLevel="0" collapsed="false">
      <c r="A188" s="41"/>
      <c r="B188" s="92" t="s">
        <v>133</v>
      </c>
      <c r="C188" s="102" t="n">
        <v>2</v>
      </c>
      <c r="D188" s="103"/>
      <c r="E188" s="43"/>
      <c r="F188" s="85"/>
      <c r="G188" s="85"/>
      <c r="H188" s="85"/>
      <c r="I188" s="85"/>
      <c r="J188" s="86"/>
      <c r="K188" s="80"/>
    </row>
    <row r="189" customFormat="false" ht="15" hidden="false" customHeight="false" outlineLevel="0" collapsed="false">
      <c r="A189" s="41"/>
      <c r="B189" s="92" t="s">
        <v>134</v>
      </c>
      <c r="C189" s="102" t="n">
        <v>4</v>
      </c>
      <c r="D189" s="103"/>
      <c r="E189" s="43"/>
      <c r="F189" s="85"/>
      <c r="G189" s="85"/>
      <c r="H189" s="85"/>
      <c r="I189" s="85"/>
      <c r="J189" s="86"/>
      <c r="K189" s="80"/>
    </row>
    <row r="190" customFormat="false" ht="15" hidden="false" customHeight="false" outlineLevel="0" collapsed="false">
      <c r="A190" s="41"/>
      <c r="B190" s="92" t="s">
        <v>135</v>
      </c>
      <c r="C190" s="102" t="n">
        <v>4</v>
      </c>
      <c r="D190" s="103"/>
      <c r="E190" s="43"/>
      <c r="F190" s="85"/>
      <c r="G190" s="85"/>
      <c r="H190" s="85"/>
      <c r="I190" s="85"/>
      <c r="J190" s="86"/>
      <c r="K190" s="80"/>
    </row>
    <row r="191" customFormat="false" ht="15" hidden="false" customHeight="false" outlineLevel="0" collapsed="false">
      <c r="A191" s="41"/>
      <c r="B191" s="92" t="s">
        <v>136</v>
      </c>
      <c r="C191" s="102" t="n">
        <v>2</v>
      </c>
      <c r="D191" s="103"/>
      <c r="E191" s="43"/>
      <c r="F191" s="85"/>
      <c r="G191" s="85"/>
      <c r="H191" s="85"/>
      <c r="I191" s="85"/>
      <c r="J191" s="86"/>
      <c r="K191" s="80"/>
    </row>
    <row r="192" customFormat="false" ht="15" hidden="false" customHeight="false" outlineLevel="0" collapsed="false">
      <c r="A192" s="41"/>
      <c r="B192" s="92" t="s">
        <v>137</v>
      </c>
      <c r="C192" s="102" t="n">
        <v>2</v>
      </c>
      <c r="D192" s="103"/>
      <c r="E192" s="43"/>
      <c r="F192" s="85"/>
      <c r="G192" s="85"/>
      <c r="H192" s="85"/>
      <c r="I192" s="85"/>
      <c r="J192" s="86"/>
      <c r="K192" s="80"/>
    </row>
    <row r="193" customFormat="false" ht="15" hidden="false" customHeight="false" outlineLevel="0" collapsed="false">
      <c r="A193" s="41"/>
      <c r="B193" s="92" t="s">
        <v>138</v>
      </c>
      <c r="C193" s="102" t="n">
        <v>15</v>
      </c>
      <c r="D193" s="103"/>
      <c r="E193" s="43"/>
      <c r="F193" s="85"/>
      <c r="G193" s="85"/>
      <c r="H193" s="85"/>
      <c r="I193" s="85"/>
      <c r="J193" s="86"/>
      <c r="K193" s="80"/>
    </row>
    <row r="194" customFormat="false" ht="15" hidden="false" customHeight="false" outlineLevel="0" collapsed="false">
      <c r="A194" s="41"/>
      <c r="B194" s="92" t="s">
        <v>139</v>
      </c>
      <c r="C194" s="102" t="n">
        <v>14</v>
      </c>
      <c r="D194" s="103"/>
      <c r="E194" s="43"/>
      <c r="F194" s="85"/>
      <c r="G194" s="85"/>
      <c r="H194" s="85"/>
      <c r="I194" s="85"/>
      <c r="J194" s="86"/>
      <c r="K194" s="80"/>
    </row>
    <row r="195" customFormat="false" ht="15" hidden="false" customHeight="false" outlineLevel="0" collapsed="false">
      <c r="A195" s="41"/>
      <c r="B195" s="92" t="s">
        <v>140</v>
      </c>
      <c r="C195" s="102" t="n">
        <v>25</v>
      </c>
      <c r="D195" s="103"/>
      <c r="E195" s="43"/>
      <c r="F195" s="85"/>
      <c r="G195" s="85"/>
      <c r="H195" s="85"/>
      <c r="I195" s="85"/>
      <c r="J195" s="86"/>
      <c r="K195" s="80"/>
    </row>
    <row r="196" customFormat="false" ht="15" hidden="false" customHeight="false" outlineLevel="0" collapsed="false">
      <c r="A196" s="41"/>
      <c r="B196" s="96" t="s">
        <v>98</v>
      </c>
      <c r="C196" s="97" t="n">
        <f aca="false">SUM(C169:C195)</f>
        <v>248</v>
      </c>
      <c r="D196" s="42"/>
      <c r="E196" s="43"/>
      <c r="F196" s="85"/>
      <c r="G196" s="85"/>
      <c r="H196" s="85"/>
      <c r="I196" s="85"/>
      <c r="J196" s="86"/>
      <c r="K196" s="80"/>
    </row>
    <row r="197" customFormat="false" ht="15" hidden="false" customHeight="false" outlineLevel="0" collapsed="false">
      <c r="A197" s="41"/>
      <c r="B197" s="98"/>
      <c r="C197" s="42"/>
      <c r="D197" s="42"/>
      <c r="E197" s="43"/>
      <c r="F197" s="85"/>
      <c r="G197" s="85"/>
      <c r="H197" s="85"/>
      <c r="I197" s="85"/>
      <c r="J197" s="86"/>
      <c r="K197" s="80"/>
    </row>
    <row r="198" customFormat="false" ht="15" hidden="false" customHeight="false" outlineLevel="0" collapsed="false">
      <c r="A198" s="41"/>
      <c r="B198" s="90" t="s">
        <v>141</v>
      </c>
      <c r="C198" s="91" t="s">
        <v>172</v>
      </c>
      <c r="D198" s="87"/>
      <c r="E198" s="43"/>
      <c r="F198" s="85"/>
      <c r="G198" s="85"/>
      <c r="H198" s="85"/>
      <c r="I198" s="85"/>
      <c r="J198" s="86"/>
      <c r="K198" s="80"/>
    </row>
    <row r="199" customFormat="false" ht="15" hidden="false" customHeight="false" outlineLevel="0" collapsed="false">
      <c r="A199" s="41"/>
      <c r="B199" s="92" t="s">
        <v>142</v>
      </c>
      <c r="C199" s="102" t="n">
        <v>9</v>
      </c>
      <c r="D199" s="103"/>
      <c r="E199" s="43"/>
      <c r="F199" s="85"/>
      <c r="G199" s="85"/>
      <c r="H199" s="85"/>
      <c r="I199" s="85"/>
      <c r="J199" s="86"/>
      <c r="K199" s="80"/>
    </row>
    <row r="200" customFormat="false" ht="15" hidden="false" customHeight="false" outlineLevel="0" collapsed="false">
      <c r="A200" s="41"/>
      <c r="B200" s="92" t="s">
        <v>143</v>
      </c>
      <c r="C200" s="102" t="n">
        <v>2</v>
      </c>
      <c r="D200" s="103"/>
      <c r="E200" s="43"/>
      <c r="F200" s="85"/>
      <c r="G200" s="85"/>
      <c r="H200" s="85"/>
      <c r="I200" s="85"/>
      <c r="J200" s="86"/>
      <c r="K200" s="80"/>
    </row>
    <row r="201" customFormat="false" ht="15" hidden="false" customHeight="false" outlineLevel="0" collapsed="false">
      <c r="A201" s="41"/>
      <c r="B201" s="92" t="s">
        <v>144</v>
      </c>
      <c r="C201" s="102" t="n">
        <v>2</v>
      </c>
      <c r="D201" s="103"/>
      <c r="E201" s="43"/>
      <c r="F201" s="85"/>
      <c r="G201" s="85"/>
      <c r="H201" s="85"/>
      <c r="I201" s="85"/>
      <c r="J201" s="86"/>
      <c r="K201" s="80"/>
    </row>
    <row r="202" customFormat="false" ht="15" hidden="false" customHeight="false" outlineLevel="0" collapsed="false">
      <c r="A202" s="41"/>
      <c r="B202" s="92" t="s">
        <v>145</v>
      </c>
      <c r="C202" s="102" t="n">
        <v>2</v>
      </c>
      <c r="D202" s="103"/>
      <c r="E202" s="43"/>
      <c r="F202" s="85"/>
      <c r="G202" s="85"/>
      <c r="H202" s="85"/>
      <c r="I202" s="85"/>
      <c r="J202" s="86"/>
      <c r="K202" s="80"/>
    </row>
    <row r="203" customFormat="false" ht="15" hidden="false" customHeight="false" outlineLevel="0" collapsed="false">
      <c r="A203" s="99"/>
      <c r="B203" s="92" t="s">
        <v>146</v>
      </c>
      <c r="C203" s="102" t="n">
        <v>6</v>
      </c>
      <c r="D203" s="103"/>
      <c r="E203" s="43"/>
      <c r="F203" s="85"/>
      <c r="G203" s="85"/>
      <c r="H203" s="85"/>
      <c r="I203" s="85"/>
      <c r="J203" s="86"/>
      <c r="K203" s="80"/>
    </row>
    <row r="204" customFormat="false" ht="15" hidden="false" customHeight="false" outlineLevel="0" collapsed="false">
      <c r="A204" s="41"/>
      <c r="B204" s="92" t="s">
        <v>147</v>
      </c>
      <c r="C204" s="102" t="n">
        <v>3</v>
      </c>
      <c r="D204" s="103"/>
      <c r="E204" s="43"/>
      <c r="F204" s="85"/>
      <c r="G204" s="85"/>
      <c r="H204" s="85"/>
      <c r="I204" s="85"/>
      <c r="J204" s="86"/>
      <c r="K204" s="80"/>
    </row>
    <row r="205" customFormat="false" ht="15" hidden="false" customHeight="false" outlineLevel="0" collapsed="false">
      <c r="A205" s="41"/>
      <c r="B205" s="92" t="s">
        <v>148</v>
      </c>
      <c r="C205" s="102" t="n">
        <v>3</v>
      </c>
      <c r="D205" s="103"/>
      <c r="E205" s="43"/>
      <c r="F205" s="85"/>
      <c r="G205" s="85"/>
      <c r="H205" s="85"/>
      <c r="I205" s="85"/>
      <c r="J205" s="86"/>
      <c r="K205" s="80"/>
    </row>
    <row r="206" customFormat="false" ht="15" hidden="false" customHeight="false" outlineLevel="0" collapsed="false">
      <c r="A206" s="41"/>
      <c r="B206" s="92" t="s">
        <v>149</v>
      </c>
      <c r="C206" s="102" t="n">
        <v>3</v>
      </c>
      <c r="D206" s="103"/>
      <c r="E206" s="43"/>
      <c r="F206" s="85"/>
      <c r="G206" s="85"/>
      <c r="H206" s="85"/>
      <c r="I206" s="85"/>
      <c r="J206" s="86"/>
      <c r="K206" s="80"/>
    </row>
    <row r="207" customFormat="false" ht="15" hidden="false" customHeight="false" outlineLevel="0" collapsed="false">
      <c r="A207" s="41"/>
      <c r="B207" s="92" t="s">
        <v>150</v>
      </c>
      <c r="C207" s="102" t="n">
        <v>3</v>
      </c>
      <c r="D207" s="103"/>
      <c r="E207" s="43"/>
      <c r="F207" s="85"/>
      <c r="G207" s="85"/>
      <c r="H207" s="85"/>
      <c r="I207" s="85"/>
      <c r="J207" s="86"/>
      <c r="K207" s="80"/>
    </row>
    <row r="208" customFormat="false" ht="15" hidden="false" customHeight="false" outlineLevel="0" collapsed="false">
      <c r="A208" s="41"/>
      <c r="B208" s="92" t="s">
        <v>151</v>
      </c>
      <c r="C208" s="102" t="n">
        <v>3</v>
      </c>
      <c r="D208" s="103"/>
      <c r="E208" s="43"/>
      <c r="F208" s="85"/>
      <c r="G208" s="85"/>
      <c r="H208" s="85"/>
      <c r="I208" s="85"/>
      <c r="J208" s="86"/>
      <c r="K208" s="80"/>
    </row>
    <row r="209" customFormat="false" ht="15" hidden="false" customHeight="false" outlineLevel="0" collapsed="false">
      <c r="A209" s="41"/>
      <c r="B209" s="92" t="s">
        <v>152</v>
      </c>
      <c r="C209" s="102" t="n">
        <v>3</v>
      </c>
      <c r="D209" s="103"/>
      <c r="E209" s="43"/>
      <c r="F209" s="85"/>
      <c r="G209" s="85"/>
      <c r="H209" s="85"/>
      <c r="I209" s="85"/>
      <c r="J209" s="86"/>
      <c r="K209" s="80"/>
    </row>
    <row r="210" customFormat="false" ht="15" hidden="false" customHeight="false" outlineLevel="0" collapsed="false">
      <c r="A210" s="41"/>
      <c r="B210" s="92" t="s">
        <v>153</v>
      </c>
      <c r="C210" s="102" t="n">
        <v>3</v>
      </c>
      <c r="D210" s="103"/>
      <c r="E210" s="43"/>
      <c r="F210" s="85"/>
      <c r="G210" s="85"/>
      <c r="H210" s="85"/>
      <c r="I210" s="85"/>
      <c r="J210" s="86"/>
      <c r="K210" s="80"/>
    </row>
    <row r="211" customFormat="false" ht="15" hidden="false" customHeight="false" outlineLevel="0" collapsed="false">
      <c r="A211" s="41"/>
      <c r="B211" s="92" t="s">
        <v>154</v>
      </c>
      <c r="C211" s="102" t="n">
        <v>3</v>
      </c>
      <c r="D211" s="103"/>
      <c r="E211" s="43"/>
      <c r="F211" s="85"/>
      <c r="G211" s="85"/>
      <c r="H211" s="85"/>
      <c r="I211" s="85"/>
      <c r="J211" s="86"/>
      <c r="K211" s="80"/>
    </row>
    <row r="212" customFormat="false" ht="15" hidden="false" customHeight="false" outlineLevel="0" collapsed="false">
      <c r="A212" s="41"/>
      <c r="B212" s="92" t="s">
        <v>155</v>
      </c>
      <c r="C212" s="102" t="n">
        <v>3</v>
      </c>
      <c r="D212" s="103"/>
      <c r="E212" s="43"/>
      <c r="F212" s="85"/>
      <c r="G212" s="85"/>
      <c r="H212" s="85"/>
      <c r="I212" s="85"/>
      <c r="J212" s="86"/>
      <c r="K212" s="80"/>
    </row>
    <row r="213" customFormat="false" ht="15" hidden="false" customHeight="false" outlineLevel="0" collapsed="false">
      <c r="A213" s="41"/>
      <c r="B213" s="92" t="s">
        <v>156</v>
      </c>
      <c r="C213" s="102" t="n">
        <v>3</v>
      </c>
      <c r="D213" s="103"/>
      <c r="E213" s="43"/>
      <c r="F213" s="85"/>
      <c r="G213" s="85"/>
      <c r="H213" s="85"/>
      <c r="I213" s="85"/>
      <c r="J213" s="86"/>
      <c r="K213" s="80"/>
    </row>
    <row r="214" customFormat="false" ht="15" hidden="false" customHeight="false" outlineLevel="0" collapsed="false">
      <c r="A214" s="41"/>
      <c r="B214" s="92" t="s">
        <v>157</v>
      </c>
      <c r="C214" s="102" t="n">
        <v>3</v>
      </c>
      <c r="D214" s="103"/>
      <c r="E214" s="43"/>
      <c r="F214" s="85"/>
      <c r="G214" s="85"/>
      <c r="H214" s="85"/>
      <c r="I214" s="85"/>
      <c r="J214" s="86"/>
      <c r="K214" s="80"/>
    </row>
    <row r="215" customFormat="false" ht="15" hidden="false" customHeight="false" outlineLevel="0" collapsed="false">
      <c r="A215" s="41"/>
      <c r="B215" s="92" t="s">
        <v>158</v>
      </c>
      <c r="C215" s="102" t="n">
        <v>2</v>
      </c>
      <c r="D215" s="103"/>
      <c r="E215" s="43"/>
      <c r="F215" s="85"/>
      <c r="G215" s="85"/>
      <c r="H215" s="85"/>
      <c r="I215" s="85"/>
      <c r="J215" s="86"/>
      <c r="K215" s="80"/>
    </row>
    <row r="216" customFormat="false" ht="15" hidden="false" customHeight="false" outlineLevel="0" collapsed="false">
      <c r="A216" s="41"/>
      <c r="B216" s="92" t="s">
        <v>159</v>
      </c>
      <c r="C216" s="102" t="n">
        <v>3</v>
      </c>
      <c r="D216" s="103"/>
      <c r="E216" s="43"/>
      <c r="F216" s="85"/>
      <c r="G216" s="85"/>
      <c r="H216" s="85"/>
      <c r="I216" s="85"/>
      <c r="J216" s="86"/>
      <c r="K216" s="80"/>
    </row>
    <row r="217" customFormat="false" ht="15" hidden="false" customHeight="false" outlineLevel="0" collapsed="false">
      <c r="A217" s="41"/>
      <c r="B217" s="92" t="s">
        <v>160</v>
      </c>
      <c r="C217" s="102" t="n">
        <v>2</v>
      </c>
      <c r="D217" s="103"/>
      <c r="E217" s="43"/>
      <c r="F217" s="85"/>
      <c r="G217" s="85"/>
      <c r="H217" s="85"/>
      <c r="I217" s="85"/>
      <c r="J217" s="86"/>
      <c r="K217" s="80"/>
    </row>
    <row r="218" customFormat="false" ht="15" hidden="false" customHeight="false" outlineLevel="0" collapsed="false">
      <c r="A218" s="41"/>
      <c r="B218" s="92" t="s">
        <v>161</v>
      </c>
      <c r="C218" s="102" t="n">
        <v>2</v>
      </c>
      <c r="D218" s="103"/>
      <c r="E218" s="43"/>
      <c r="F218" s="85"/>
      <c r="G218" s="85"/>
      <c r="H218" s="85"/>
      <c r="I218" s="85"/>
      <c r="J218" s="86"/>
      <c r="K218" s="80"/>
    </row>
    <row r="219" customFormat="false" ht="15" hidden="false" customHeight="false" outlineLevel="0" collapsed="false">
      <c r="A219" s="41"/>
      <c r="B219" s="92" t="s">
        <v>162</v>
      </c>
      <c r="C219" s="102" t="n">
        <v>2</v>
      </c>
      <c r="D219" s="103"/>
      <c r="E219" s="43"/>
      <c r="F219" s="85"/>
      <c r="G219" s="85"/>
      <c r="H219" s="85"/>
      <c r="I219" s="85"/>
      <c r="J219" s="86"/>
      <c r="K219" s="80"/>
    </row>
    <row r="220" customFormat="false" ht="15" hidden="false" customHeight="false" outlineLevel="0" collapsed="false">
      <c r="A220" s="41"/>
      <c r="B220" s="92" t="s">
        <v>163</v>
      </c>
      <c r="C220" s="102" t="n">
        <v>2</v>
      </c>
      <c r="D220" s="103"/>
      <c r="E220" s="43"/>
      <c r="F220" s="85"/>
      <c r="G220" s="85"/>
      <c r="H220" s="85"/>
      <c r="I220" s="85"/>
      <c r="J220" s="86"/>
      <c r="K220" s="80"/>
    </row>
    <row r="221" customFormat="false" ht="15" hidden="false" customHeight="false" outlineLevel="0" collapsed="false">
      <c r="A221" s="41"/>
      <c r="B221" s="92" t="s">
        <v>164</v>
      </c>
      <c r="C221" s="102" t="n">
        <v>2</v>
      </c>
      <c r="D221" s="103"/>
      <c r="E221" s="43"/>
      <c r="F221" s="85"/>
      <c r="G221" s="85"/>
      <c r="H221" s="85"/>
      <c r="I221" s="85"/>
      <c r="J221" s="86"/>
      <c r="K221" s="80"/>
    </row>
    <row r="222" customFormat="false" ht="15" hidden="false" customHeight="false" outlineLevel="0" collapsed="false">
      <c r="A222" s="41"/>
      <c r="B222" s="92" t="s">
        <v>165</v>
      </c>
      <c r="C222" s="102" t="n">
        <v>17</v>
      </c>
      <c r="D222" s="103"/>
      <c r="E222" s="43"/>
      <c r="F222" s="85"/>
      <c r="G222" s="85"/>
      <c r="H222" s="85"/>
      <c r="I222" s="85"/>
      <c r="J222" s="86"/>
      <c r="K222" s="80"/>
    </row>
    <row r="223" customFormat="false" ht="15" hidden="false" customHeight="false" outlineLevel="0" collapsed="false">
      <c r="A223" s="41"/>
      <c r="B223" s="96" t="s">
        <v>98</v>
      </c>
      <c r="C223" s="104" t="n">
        <f aca="false">SUM(C199:C222)</f>
        <v>86</v>
      </c>
      <c r="D223" s="103"/>
      <c r="E223" s="43"/>
      <c r="F223" s="85"/>
      <c r="G223" s="85"/>
      <c r="H223" s="85"/>
      <c r="I223" s="85"/>
      <c r="J223" s="86"/>
      <c r="K223" s="80"/>
    </row>
    <row r="224" customFormat="false" ht="15" hidden="false" customHeight="false" outlineLevel="0" collapsed="false">
      <c r="A224" s="41"/>
      <c r="B224" s="43"/>
      <c r="C224" s="42"/>
      <c r="D224" s="42"/>
      <c r="E224" s="43"/>
      <c r="F224" s="85"/>
      <c r="G224" s="85"/>
      <c r="H224" s="85"/>
      <c r="I224" s="85"/>
      <c r="J224" s="79"/>
      <c r="K224" s="80"/>
    </row>
    <row r="225" customFormat="false" ht="15" hidden="false" customHeight="false" outlineLevel="0" collapsed="false">
      <c r="A225" s="71" t="str">
        <f aca="false">'Planilha Orçamentária'!A28</f>
        <v>4.2</v>
      </c>
      <c r="B225" s="72" t="s">
        <v>173</v>
      </c>
      <c r="C225" s="81"/>
      <c r="D225" s="81"/>
      <c r="E225" s="82"/>
      <c r="F225" s="82"/>
      <c r="G225" s="82"/>
      <c r="H225" s="82"/>
      <c r="I225" s="75"/>
      <c r="J225" s="76" t="n">
        <f aca="false">C253+C280</f>
        <v>334</v>
      </c>
      <c r="K225" s="77" t="s">
        <v>51</v>
      </c>
    </row>
    <row r="226" customFormat="false" ht="15" hidden="false" customHeight="false" outlineLevel="0" collapsed="false">
      <c r="A226" s="41"/>
      <c r="B226" s="90" t="s">
        <v>113</v>
      </c>
      <c r="C226" s="91" t="s">
        <v>172</v>
      </c>
      <c r="D226" s="87"/>
      <c r="E226" s="43"/>
      <c r="F226" s="85"/>
      <c r="G226" s="85"/>
      <c r="H226" s="85"/>
      <c r="I226" s="85"/>
      <c r="J226" s="86"/>
      <c r="K226" s="80"/>
    </row>
    <row r="227" customFormat="false" ht="15" hidden="false" customHeight="false" outlineLevel="0" collapsed="false">
      <c r="A227" s="41"/>
      <c r="B227" s="92" t="s">
        <v>115</v>
      </c>
      <c r="C227" s="102" t="n">
        <v>8</v>
      </c>
      <c r="D227" s="103"/>
      <c r="E227" s="43"/>
      <c r="F227" s="85"/>
      <c r="G227" s="85"/>
      <c r="H227" s="85"/>
      <c r="I227" s="85"/>
      <c r="J227" s="86"/>
      <c r="K227" s="80"/>
    </row>
    <row r="228" customFormat="false" ht="15" hidden="false" customHeight="false" outlineLevel="0" collapsed="false">
      <c r="A228" s="41"/>
      <c r="B228" s="92" t="s">
        <v>116</v>
      </c>
      <c r="C228" s="102" t="n">
        <v>8</v>
      </c>
      <c r="D228" s="103"/>
      <c r="E228" s="43"/>
      <c r="F228" s="85"/>
      <c r="G228" s="85"/>
      <c r="H228" s="85"/>
      <c r="I228" s="85"/>
      <c r="J228" s="86"/>
      <c r="K228" s="80"/>
    </row>
    <row r="229" customFormat="false" ht="15" hidden="false" customHeight="false" outlineLevel="0" collapsed="false">
      <c r="A229" s="41"/>
      <c r="B229" s="92" t="s">
        <v>117</v>
      </c>
      <c r="C229" s="102" t="n">
        <v>8</v>
      </c>
      <c r="D229" s="103"/>
      <c r="E229" s="43"/>
      <c r="F229" s="85"/>
      <c r="G229" s="85"/>
      <c r="H229" s="85"/>
      <c r="I229" s="85"/>
      <c r="J229" s="86"/>
      <c r="K229" s="80"/>
    </row>
    <row r="230" customFormat="false" ht="15" hidden="false" customHeight="false" outlineLevel="0" collapsed="false">
      <c r="A230" s="41"/>
      <c r="B230" s="92" t="s">
        <v>118</v>
      </c>
      <c r="C230" s="102" t="n">
        <v>8</v>
      </c>
      <c r="D230" s="103"/>
      <c r="E230" s="43"/>
      <c r="F230" s="85"/>
      <c r="G230" s="85"/>
      <c r="H230" s="85"/>
      <c r="I230" s="85"/>
      <c r="J230" s="86"/>
      <c r="K230" s="80"/>
    </row>
    <row r="231" customFormat="false" ht="15" hidden="false" customHeight="false" outlineLevel="0" collapsed="false">
      <c r="A231" s="41"/>
      <c r="B231" s="92" t="s">
        <v>119</v>
      </c>
      <c r="C231" s="102" t="n">
        <v>8</v>
      </c>
      <c r="D231" s="103"/>
      <c r="E231" s="43"/>
      <c r="F231" s="85"/>
      <c r="G231" s="85"/>
      <c r="H231" s="85"/>
      <c r="I231" s="85"/>
      <c r="J231" s="86"/>
      <c r="K231" s="80"/>
    </row>
    <row r="232" customFormat="false" ht="15" hidden="false" customHeight="false" outlineLevel="0" collapsed="false">
      <c r="A232" s="41"/>
      <c r="B232" s="92" t="s">
        <v>120</v>
      </c>
      <c r="C232" s="102" t="n">
        <v>8</v>
      </c>
      <c r="D232" s="103"/>
      <c r="E232" s="43"/>
      <c r="F232" s="85"/>
      <c r="G232" s="85"/>
      <c r="H232" s="85"/>
      <c r="I232" s="85"/>
      <c r="J232" s="86"/>
      <c r="K232" s="80"/>
    </row>
    <row r="233" customFormat="false" ht="15" hidden="false" customHeight="false" outlineLevel="0" collapsed="false">
      <c r="A233" s="41"/>
      <c r="B233" s="92" t="s">
        <v>121</v>
      </c>
      <c r="C233" s="102" t="n">
        <v>12</v>
      </c>
      <c r="D233" s="103"/>
      <c r="E233" s="43"/>
      <c r="F233" s="85"/>
      <c r="G233" s="85"/>
      <c r="H233" s="85"/>
      <c r="I233" s="85"/>
      <c r="J233" s="86"/>
      <c r="K233" s="80"/>
    </row>
    <row r="234" customFormat="false" ht="15" hidden="false" customHeight="false" outlineLevel="0" collapsed="false">
      <c r="A234" s="41"/>
      <c r="B234" s="92" t="s">
        <v>122</v>
      </c>
      <c r="C234" s="102" t="n">
        <v>12</v>
      </c>
      <c r="D234" s="103"/>
      <c r="E234" s="43"/>
      <c r="F234" s="85"/>
      <c r="G234" s="85"/>
      <c r="H234" s="85"/>
      <c r="I234" s="85"/>
      <c r="J234" s="86"/>
      <c r="K234" s="80"/>
    </row>
    <row r="235" customFormat="false" ht="15" hidden="false" customHeight="false" outlineLevel="0" collapsed="false">
      <c r="A235" s="41"/>
      <c r="B235" s="92" t="s">
        <v>123</v>
      </c>
      <c r="C235" s="102" t="n">
        <v>12</v>
      </c>
      <c r="D235" s="103"/>
      <c r="E235" s="43"/>
      <c r="F235" s="85"/>
      <c r="G235" s="85"/>
      <c r="H235" s="85"/>
      <c r="I235" s="85"/>
      <c r="J235" s="86"/>
      <c r="K235" s="80"/>
    </row>
    <row r="236" customFormat="false" ht="15" hidden="false" customHeight="false" outlineLevel="0" collapsed="false">
      <c r="A236" s="41"/>
      <c r="B236" s="92" t="s">
        <v>124</v>
      </c>
      <c r="C236" s="102" t="n">
        <v>12</v>
      </c>
      <c r="D236" s="103"/>
      <c r="E236" s="43"/>
      <c r="F236" s="85"/>
      <c r="G236" s="85"/>
      <c r="H236" s="85"/>
      <c r="I236" s="85"/>
      <c r="J236" s="86"/>
      <c r="K236" s="80"/>
    </row>
    <row r="237" customFormat="false" ht="15" hidden="false" customHeight="false" outlineLevel="0" collapsed="false">
      <c r="A237" s="41"/>
      <c r="B237" s="92" t="s">
        <v>125</v>
      </c>
      <c r="C237" s="102" t="n">
        <v>12</v>
      </c>
      <c r="D237" s="103"/>
      <c r="E237" s="43"/>
      <c r="F237" s="85"/>
      <c r="G237" s="85"/>
      <c r="H237" s="85"/>
      <c r="I237" s="85"/>
      <c r="J237" s="86"/>
      <c r="K237" s="80"/>
    </row>
    <row r="238" customFormat="false" ht="15" hidden="false" customHeight="false" outlineLevel="0" collapsed="false">
      <c r="A238" s="41"/>
      <c r="B238" s="92" t="s">
        <v>126</v>
      </c>
      <c r="C238" s="102" t="n">
        <v>9</v>
      </c>
      <c r="D238" s="103"/>
      <c r="E238" s="43"/>
      <c r="F238" s="85"/>
      <c r="G238" s="85"/>
      <c r="H238" s="85"/>
      <c r="I238" s="85"/>
      <c r="J238" s="86"/>
      <c r="K238" s="80"/>
    </row>
    <row r="239" customFormat="false" ht="15" hidden="false" customHeight="false" outlineLevel="0" collapsed="false">
      <c r="A239" s="41"/>
      <c r="B239" s="92" t="s">
        <v>127</v>
      </c>
      <c r="C239" s="102" t="n">
        <v>12</v>
      </c>
      <c r="D239" s="103"/>
      <c r="E239" s="43"/>
      <c r="F239" s="85"/>
      <c r="G239" s="85"/>
      <c r="H239" s="85"/>
      <c r="I239" s="85"/>
      <c r="J239" s="86"/>
      <c r="K239" s="80"/>
    </row>
    <row r="240" customFormat="false" ht="15" hidden="false" customHeight="false" outlineLevel="0" collapsed="false">
      <c r="A240" s="41"/>
      <c r="B240" s="92" t="s">
        <v>128</v>
      </c>
      <c r="C240" s="102" t="n">
        <v>12</v>
      </c>
      <c r="D240" s="103"/>
      <c r="E240" s="43"/>
      <c r="F240" s="85"/>
      <c r="G240" s="85"/>
      <c r="H240" s="85"/>
      <c r="I240" s="85"/>
      <c r="J240" s="86"/>
      <c r="K240" s="80"/>
    </row>
    <row r="241" customFormat="false" ht="15" hidden="false" customHeight="false" outlineLevel="0" collapsed="false">
      <c r="A241" s="41"/>
      <c r="B241" s="92" t="s">
        <v>129</v>
      </c>
      <c r="C241" s="102" t="n">
        <v>12</v>
      </c>
      <c r="D241" s="103"/>
      <c r="E241" s="43"/>
      <c r="F241" s="85"/>
      <c r="G241" s="85"/>
      <c r="H241" s="85"/>
      <c r="I241" s="85"/>
      <c r="J241" s="86"/>
      <c r="K241" s="80"/>
    </row>
    <row r="242" customFormat="false" ht="15" hidden="false" customHeight="false" outlineLevel="0" collapsed="false">
      <c r="A242" s="41"/>
      <c r="B242" s="92" t="s">
        <v>130</v>
      </c>
      <c r="C242" s="102" t="n">
        <v>12</v>
      </c>
      <c r="D242" s="103"/>
      <c r="E242" s="43"/>
      <c r="F242" s="85"/>
      <c r="G242" s="85"/>
      <c r="H242" s="85"/>
      <c r="I242" s="85"/>
      <c r="J242" s="86"/>
      <c r="K242" s="80"/>
    </row>
    <row r="243" customFormat="false" ht="15" hidden="false" customHeight="false" outlineLevel="0" collapsed="false">
      <c r="A243" s="41"/>
      <c r="B243" s="92" t="s">
        <v>131</v>
      </c>
      <c r="C243" s="102" t="n">
        <v>3</v>
      </c>
      <c r="D243" s="103"/>
      <c r="E243" s="43"/>
      <c r="F243" s="85"/>
      <c r="G243" s="85"/>
      <c r="H243" s="85"/>
      <c r="I243" s="85"/>
      <c r="J243" s="86"/>
      <c r="K243" s="80"/>
    </row>
    <row r="244" customFormat="false" ht="15" hidden="false" customHeight="false" outlineLevel="0" collapsed="false">
      <c r="A244" s="41"/>
      <c r="B244" s="92" t="s">
        <v>132</v>
      </c>
      <c r="C244" s="102" t="n">
        <v>12</v>
      </c>
      <c r="D244" s="103"/>
      <c r="E244" s="43"/>
      <c r="F244" s="85"/>
      <c r="G244" s="85"/>
      <c r="H244" s="85"/>
      <c r="I244" s="85"/>
      <c r="J244" s="86"/>
      <c r="K244" s="80"/>
    </row>
    <row r="245" customFormat="false" ht="15" hidden="false" customHeight="false" outlineLevel="0" collapsed="false">
      <c r="A245" s="41"/>
      <c r="B245" s="92" t="s">
        <v>133</v>
      </c>
      <c r="C245" s="102" t="n">
        <v>2</v>
      </c>
      <c r="D245" s="103"/>
      <c r="E245" s="43"/>
      <c r="F245" s="85"/>
      <c r="G245" s="85"/>
      <c r="H245" s="85"/>
      <c r="I245" s="85"/>
      <c r="J245" s="86"/>
      <c r="K245" s="80"/>
    </row>
    <row r="246" customFormat="false" ht="15" hidden="false" customHeight="false" outlineLevel="0" collapsed="false">
      <c r="A246" s="41"/>
      <c r="B246" s="92" t="s">
        <v>134</v>
      </c>
      <c r="C246" s="102" t="n">
        <v>4</v>
      </c>
      <c r="D246" s="103"/>
      <c r="E246" s="43"/>
      <c r="F246" s="85"/>
      <c r="G246" s="85"/>
      <c r="H246" s="85"/>
      <c r="I246" s="85"/>
      <c r="J246" s="86"/>
      <c r="K246" s="80"/>
    </row>
    <row r="247" customFormat="false" ht="15" hidden="false" customHeight="false" outlineLevel="0" collapsed="false">
      <c r="A247" s="41"/>
      <c r="B247" s="92" t="s">
        <v>135</v>
      </c>
      <c r="C247" s="102" t="n">
        <v>4</v>
      </c>
      <c r="D247" s="103"/>
      <c r="E247" s="43"/>
      <c r="F247" s="85"/>
      <c r="G247" s="85"/>
      <c r="H247" s="85"/>
      <c r="I247" s="85"/>
      <c r="J247" s="86"/>
      <c r="K247" s="80"/>
    </row>
    <row r="248" customFormat="false" ht="15" hidden="false" customHeight="false" outlineLevel="0" collapsed="false">
      <c r="A248" s="41"/>
      <c r="B248" s="92" t="s">
        <v>136</v>
      </c>
      <c r="C248" s="102" t="n">
        <v>2</v>
      </c>
      <c r="D248" s="103"/>
      <c r="E248" s="43"/>
      <c r="F248" s="85"/>
      <c r="G248" s="85"/>
      <c r="H248" s="85"/>
      <c r="I248" s="85"/>
      <c r="J248" s="86"/>
      <c r="K248" s="80"/>
    </row>
    <row r="249" customFormat="false" ht="15" hidden="false" customHeight="false" outlineLevel="0" collapsed="false">
      <c r="A249" s="41"/>
      <c r="B249" s="92" t="s">
        <v>137</v>
      </c>
      <c r="C249" s="102" t="n">
        <v>2</v>
      </c>
      <c r="D249" s="103"/>
      <c r="E249" s="43"/>
      <c r="F249" s="85"/>
      <c r="G249" s="85"/>
      <c r="H249" s="85"/>
      <c r="I249" s="85"/>
      <c r="J249" s="86"/>
      <c r="K249" s="80"/>
    </row>
    <row r="250" customFormat="false" ht="15" hidden="false" customHeight="false" outlineLevel="0" collapsed="false">
      <c r="A250" s="41"/>
      <c r="B250" s="92" t="s">
        <v>138</v>
      </c>
      <c r="C250" s="102" t="n">
        <v>15</v>
      </c>
      <c r="D250" s="103"/>
      <c r="E250" s="43"/>
      <c r="F250" s="85"/>
      <c r="G250" s="85"/>
      <c r="H250" s="85"/>
      <c r="I250" s="85"/>
      <c r="J250" s="86"/>
      <c r="K250" s="80"/>
    </row>
    <row r="251" customFormat="false" ht="15" hidden="false" customHeight="false" outlineLevel="0" collapsed="false">
      <c r="A251" s="41"/>
      <c r="B251" s="92" t="s">
        <v>139</v>
      </c>
      <c r="C251" s="102" t="n">
        <v>14</v>
      </c>
      <c r="D251" s="103"/>
      <c r="E251" s="43"/>
      <c r="F251" s="85"/>
      <c r="G251" s="85"/>
      <c r="H251" s="85"/>
      <c r="I251" s="85"/>
      <c r="J251" s="86"/>
      <c r="K251" s="80"/>
    </row>
    <row r="252" customFormat="false" ht="15" hidden="false" customHeight="false" outlineLevel="0" collapsed="false">
      <c r="A252" s="41"/>
      <c r="B252" s="92" t="s">
        <v>140</v>
      </c>
      <c r="C252" s="102" t="n">
        <v>25</v>
      </c>
      <c r="D252" s="103"/>
      <c r="E252" s="43"/>
      <c r="F252" s="85"/>
      <c r="G252" s="85"/>
      <c r="H252" s="85"/>
      <c r="I252" s="85"/>
      <c r="J252" s="86"/>
      <c r="K252" s="80"/>
    </row>
    <row r="253" customFormat="false" ht="15" hidden="false" customHeight="false" outlineLevel="0" collapsed="false">
      <c r="A253" s="41"/>
      <c r="B253" s="96" t="s">
        <v>98</v>
      </c>
      <c r="C253" s="97" t="n">
        <f aca="false">SUM(C226:C252)</f>
        <v>248</v>
      </c>
      <c r="D253" s="42"/>
      <c r="E253" s="43"/>
      <c r="F253" s="85"/>
      <c r="G253" s="85"/>
      <c r="H253" s="85"/>
      <c r="I253" s="85"/>
      <c r="J253" s="86"/>
      <c r="K253" s="80"/>
    </row>
    <row r="254" customFormat="false" ht="15" hidden="false" customHeight="false" outlineLevel="0" collapsed="false">
      <c r="A254" s="41"/>
      <c r="B254" s="98"/>
      <c r="C254" s="42"/>
      <c r="D254" s="42"/>
      <c r="E254" s="43"/>
      <c r="F254" s="85"/>
      <c r="G254" s="85"/>
      <c r="H254" s="85"/>
      <c r="I254" s="85"/>
      <c r="J254" s="86"/>
      <c r="K254" s="80"/>
    </row>
    <row r="255" customFormat="false" ht="15" hidden="false" customHeight="false" outlineLevel="0" collapsed="false">
      <c r="A255" s="41"/>
      <c r="B255" s="90" t="s">
        <v>141</v>
      </c>
      <c r="C255" s="91" t="s">
        <v>172</v>
      </c>
      <c r="D255" s="87"/>
      <c r="E255" s="43"/>
      <c r="F255" s="85"/>
      <c r="G255" s="85"/>
      <c r="H255" s="85"/>
      <c r="I255" s="85"/>
      <c r="J255" s="86"/>
      <c r="K255" s="80"/>
    </row>
    <row r="256" customFormat="false" ht="15" hidden="false" customHeight="false" outlineLevel="0" collapsed="false">
      <c r="A256" s="41"/>
      <c r="B256" s="92" t="s">
        <v>142</v>
      </c>
      <c r="C256" s="102" t="n">
        <v>9</v>
      </c>
      <c r="D256" s="103"/>
      <c r="E256" s="43"/>
      <c r="F256" s="85"/>
      <c r="G256" s="85"/>
      <c r="H256" s="85"/>
      <c r="I256" s="85"/>
      <c r="J256" s="86"/>
      <c r="K256" s="80"/>
    </row>
    <row r="257" customFormat="false" ht="15" hidden="false" customHeight="false" outlineLevel="0" collapsed="false">
      <c r="A257" s="41"/>
      <c r="B257" s="92" t="s">
        <v>143</v>
      </c>
      <c r="C257" s="102" t="n">
        <v>2</v>
      </c>
      <c r="D257" s="103"/>
      <c r="E257" s="43"/>
      <c r="F257" s="85"/>
      <c r="G257" s="85"/>
      <c r="H257" s="85"/>
      <c r="I257" s="85"/>
      <c r="J257" s="86"/>
      <c r="K257" s="80"/>
    </row>
    <row r="258" customFormat="false" ht="15" hidden="false" customHeight="false" outlineLevel="0" collapsed="false">
      <c r="A258" s="41"/>
      <c r="B258" s="92" t="s">
        <v>144</v>
      </c>
      <c r="C258" s="102" t="n">
        <v>2</v>
      </c>
      <c r="D258" s="103"/>
      <c r="E258" s="43"/>
      <c r="F258" s="85"/>
      <c r="G258" s="85"/>
      <c r="H258" s="85"/>
      <c r="I258" s="85"/>
      <c r="J258" s="86"/>
      <c r="K258" s="80"/>
    </row>
    <row r="259" customFormat="false" ht="15" hidden="false" customHeight="false" outlineLevel="0" collapsed="false">
      <c r="A259" s="41"/>
      <c r="B259" s="92" t="s">
        <v>145</v>
      </c>
      <c r="C259" s="102" t="n">
        <v>2</v>
      </c>
      <c r="D259" s="103"/>
      <c r="E259" s="43"/>
      <c r="F259" s="85"/>
      <c r="G259" s="85"/>
      <c r="H259" s="85"/>
      <c r="I259" s="85"/>
      <c r="J259" s="86"/>
      <c r="K259" s="80"/>
    </row>
    <row r="260" customFormat="false" ht="15" hidden="false" customHeight="false" outlineLevel="0" collapsed="false">
      <c r="A260" s="99"/>
      <c r="B260" s="92" t="s">
        <v>146</v>
      </c>
      <c r="C260" s="102" t="n">
        <v>6</v>
      </c>
      <c r="D260" s="103"/>
      <c r="E260" s="43"/>
      <c r="F260" s="85"/>
      <c r="G260" s="85"/>
      <c r="H260" s="85"/>
      <c r="I260" s="85"/>
      <c r="J260" s="86"/>
      <c r="K260" s="80"/>
    </row>
    <row r="261" customFormat="false" ht="15" hidden="false" customHeight="false" outlineLevel="0" collapsed="false">
      <c r="A261" s="41"/>
      <c r="B261" s="92" t="s">
        <v>147</v>
      </c>
      <c r="C261" s="102" t="n">
        <v>3</v>
      </c>
      <c r="D261" s="103"/>
      <c r="E261" s="43"/>
      <c r="F261" s="85"/>
      <c r="G261" s="85"/>
      <c r="H261" s="85"/>
      <c r="I261" s="85"/>
      <c r="J261" s="86"/>
      <c r="K261" s="80"/>
    </row>
    <row r="262" customFormat="false" ht="15" hidden="false" customHeight="false" outlineLevel="0" collapsed="false">
      <c r="A262" s="41"/>
      <c r="B262" s="92" t="s">
        <v>148</v>
      </c>
      <c r="C262" s="102" t="n">
        <v>3</v>
      </c>
      <c r="D262" s="103"/>
      <c r="E262" s="43"/>
      <c r="F262" s="85"/>
      <c r="G262" s="85"/>
      <c r="H262" s="85"/>
      <c r="I262" s="85"/>
      <c r="J262" s="86"/>
      <c r="K262" s="80"/>
    </row>
    <row r="263" customFormat="false" ht="15" hidden="false" customHeight="false" outlineLevel="0" collapsed="false">
      <c r="A263" s="41"/>
      <c r="B263" s="92" t="s">
        <v>149</v>
      </c>
      <c r="C263" s="102" t="n">
        <v>3</v>
      </c>
      <c r="D263" s="103"/>
      <c r="E263" s="43"/>
      <c r="F263" s="85"/>
      <c r="G263" s="85"/>
      <c r="H263" s="85"/>
      <c r="I263" s="85"/>
      <c r="J263" s="86"/>
      <c r="K263" s="80"/>
    </row>
    <row r="264" customFormat="false" ht="15" hidden="false" customHeight="false" outlineLevel="0" collapsed="false">
      <c r="A264" s="41"/>
      <c r="B264" s="92" t="s">
        <v>150</v>
      </c>
      <c r="C264" s="102" t="n">
        <v>3</v>
      </c>
      <c r="D264" s="103"/>
      <c r="E264" s="43"/>
      <c r="F264" s="85"/>
      <c r="G264" s="85"/>
      <c r="H264" s="85"/>
      <c r="I264" s="85"/>
      <c r="J264" s="86"/>
      <c r="K264" s="80"/>
    </row>
    <row r="265" customFormat="false" ht="15" hidden="false" customHeight="false" outlineLevel="0" collapsed="false">
      <c r="A265" s="41"/>
      <c r="B265" s="92" t="s">
        <v>151</v>
      </c>
      <c r="C265" s="102" t="n">
        <v>3</v>
      </c>
      <c r="D265" s="103"/>
      <c r="E265" s="43"/>
      <c r="F265" s="85"/>
      <c r="G265" s="85"/>
      <c r="H265" s="85"/>
      <c r="I265" s="85"/>
      <c r="J265" s="86"/>
      <c r="K265" s="80"/>
    </row>
    <row r="266" customFormat="false" ht="15" hidden="false" customHeight="false" outlineLevel="0" collapsed="false">
      <c r="A266" s="41"/>
      <c r="B266" s="92" t="s">
        <v>152</v>
      </c>
      <c r="C266" s="102" t="n">
        <v>3</v>
      </c>
      <c r="D266" s="103"/>
      <c r="E266" s="43"/>
      <c r="F266" s="85"/>
      <c r="G266" s="85"/>
      <c r="H266" s="85"/>
      <c r="I266" s="85"/>
      <c r="J266" s="86"/>
      <c r="K266" s="80"/>
    </row>
    <row r="267" customFormat="false" ht="15" hidden="false" customHeight="false" outlineLevel="0" collapsed="false">
      <c r="A267" s="41"/>
      <c r="B267" s="92" t="s">
        <v>153</v>
      </c>
      <c r="C267" s="102" t="n">
        <v>3</v>
      </c>
      <c r="D267" s="103"/>
      <c r="E267" s="43"/>
      <c r="F267" s="85"/>
      <c r="G267" s="85"/>
      <c r="H267" s="85"/>
      <c r="I267" s="85"/>
      <c r="J267" s="86"/>
      <c r="K267" s="80"/>
    </row>
    <row r="268" customFormat="false" ht="15" hidden="false" customHeight="false" outlineLevel="0" collapsed="false">
      <c r="A268" s="41"/>
      <c r="B268" s="92" t="s">
        <v>154</v>
      </c>
      <c r="C268" s="102" t="n">
        <v>3</v>
      </c>
      <c r="D268" s="103"/>
      <c r="E268" s="43"/>
      <c r="F268" s="85"/>
      <c r="G268" s="85"/>
      <c r="H268" s="85"/>
      <c r="I268" s="85"/>
      <c r="J268" s="86"/>
      <c r="K268" s="80"/>
    </row>
    <row r="269" customFormat="false" ht="15" hidden="false" customHeight="false" outlineLevel="0" collapsed="false">
      <c r="A269" s="41"/>
      <c r="B269" s="92" t="s">
        <v>155</v>
      </c>
      <c r="C269" s="102" t="n">
        <v>3</v>
      </c>
      <c r="D269" s="103"/>
      <c r="E269" s="43"/>
      <c r="F269" s="85"/>
      <c r="G269" s="85"/>
      <c r="H269" s="85"/>
      <c r="I269" s="85"/>
      <c r="J269" s="86"/>
      <c r="K269" s="80"/>
    </row>
    <row r="270" customFormat="false" ht="15" hidden="false" customHeight="false" outlineLevel="0" collapsed="false">
      <c r="A270" s="41"/>
      <c r="B270" s="92" t="s">
        <v>156</v>
      </c>
      <c r="C270" s="102" t="n">
        <v>3</v>
      </c>
      <c r="D270" s="103"/>
      <c r="E270" s="43"/>
      <c r="F270" s="85"/>
      <c r="G270" s="85"/>
      <c r="H270" s="85"/>
      <c r="I270" s="85"/>
      <c r="J270" s="86"/>
      <c r="K270" s="80"/>
    </row>
    <row r="271" customFormat="false" ht="15" hidden="false" customHeight="false" outlineLevel="0" collapsed="false">
      <c r="A271" s="41"/>
      <c r="B271" s="92" t="s">
        <v>157</v>
      </c>
      <c r="C271" s="102" t="n">
        <v>3</v>
      </c>
      <c r="D271" s="103"/>
      <c r="E271" s="43"/>
      <c r="F271" s="85"/>
      <c r="G271" s="85"/>
      <c r="H271" s="85"/>
      <c r="I271" s="85"/>
      <c r="J271" s="86"/>
      <c r="K271" s="80"/>
    </row>
    <row r="272" customFormat="false" ht="15" hidden="false" customHeight="false" outlineLevel="0" collapsed="false">
      <c r="A272" s="41"/>
      <c r="B272" s="92" t="s">
        <v>158</v>
      </c>
      <c r="C272" s="102" t="n">
        <v>2</v>
      </c>
      <c r="D272" s="103"/>
      <c r="E272" s="43"/>
      <c r="F272" s="85"/>
      <c r="G272" s="85"/>
      <c r="H272" s="85"/>
      <c r="I272" s="85"/>
      <c r="J272" s="86"/>
      <c r="K272" s="80"/>
    </row>
    <row r="273" customFormat="false" ht="15" hidden="false" customHeight="false" outlineLevel="0" collapsed="false">
      <c r="A273" s="41"/>
      <c r="B273" s="92" t="s">
        <v>159</v>
      </c>
      <c r="C273" s="102" t="n">
        <v>3</v>
      </c>
      <c r="D273" s="103"/>
      <c r="E273" s="43"/>
      <c r="F273" s="85"/>
      <c r="G273" s="85"/>
      <c r="H273" s="85"/>
      <c r="I273" s="85"/>
      <c r="J273" s="86"/>
      <c r="K273" s="80"/>
    </row>
    <row r="274" customFormat="false" ht="15" hidden="false" customHeight="false" outlineLevel="0" collapsed="false">
      <c r="A274" s="41"/>
      <c r="B274" s="92" t="s">
        <v>160</v>
      </c>
      <c r="C274" s="102" t="n">
        <v>2</v>
      </c>
      <c r="D274" s="103"/>
      <c r="E274" s="43"/>
      <c r="F274" s="85"/>
      <c r="G274" s="85"/>
      <c r="H274" s="85"/>
      <c r="I274" s="85"/>
      <c r="J274" s="86"/>
      <c r="K274" s="80"/>
    </row>
    <row r="275" customFormat="false" ht="15" hidden="false" customHeight="false" outlineLevel="0" collapsed="false">
      <c r="A275" s="41"/>
      <c r="B275" s="92" t="s">
        <v>161</v>
      </c>
      <c r="C275" s="102" t="n">
        <v>2</v>
      </c>
      <c r="D275" s="103"/>
      <c r="E275" s="43"/>
      <c r="F275" s="85"/>
      <c r="G275" s="85"/>
      <c r="H275" s="85"/>
      <c r="I275" s="85"/>
      <c r="J275" s="86"/>
      <c r="K275" s="80"/>
    </row>
    <row r="276" customFormat="false" ht="15" hidden="false" customHeight="false" outlineLevel="0" collapsed="false">
      <c r="A276" s="41"/>
      <c r="B276" s="92" t="s">
        <v>162</v>
      </c>
      <c r="C276" s="102" t="n">
        <v>2</v>
      </c>
      <c r="D276" s="103"/>
      <c r="E276" s="43"/>
      <c r="F276" s="85"/>
      <c r="G276" s="85"/>
      <c r="H276" s="85"/>
      <c r="I276" s="85"/>
      <c r="J276" s="86"/>
      <c r="K276" s="80"/>
    </row>
    <row r="277" customFormat="false" ht="15" hidden="false" customHeight="false" outlineLevel="0" collapsed="false">
      <c r="A277" s="41"/>
      <c r="B277" s="92" t="s">
        <v>163</v>
      </c>
      <c r="C277" s="102" t="n">
        <v>2</v>
      </c>
      <c r="D277" s="103"/>
      <c r="E277" s="43"/>
      <c r="F277" s="85"/>
      <c r="G277" s="85"/>
      <c r="H277" s="85"/>
      <c r="I277" s="85"/>
      <c r="J277" s="86"/>
      <c r="K277" s="80"/>
    </row>
    <row r="278" customFormat="false" ht="15" hidden="false" customHeight="false" outlineLevel="0" collapsed="false">
      <c r="A278" s="41"/>
      <c r="B278" s="92" t="s">
        <v>164</v>
      </c>
      <c r="C278" s="102" t="n">
        <v>2</v>
      </c>
      <c r="D278" s="103"/>
      <c r="E278" s="43"/>
      <c r="F278" s="85"/>
      <c r="G278" s="85"/>
      <c r="H278" s="85"/>
      <c r="I278" s="85"/>
      <c r="J278" s="86"/>
      <c r="K278" s="80"/>
    </row>
    <row r="279" customFormat="false" ht="15" hidden="false" customHeight="false" outlineLevel="0" collapsed="false">
      <c r="A279" s="41"/>
      <c r="B279" s="92" t="s">
        <v>165</v>
      </c>
      <c r="C279" s="102" t="n">
        <v>17</v>
      </c>
      <c r="D279" s="103"/>
      <c r="E279" s="43"/>
      <c r="F279" s="85"/>
      <c r="G279" s="85"/>
      <c r="H279" s="85"/>
      <c r="I279" s="85"/>
      <c r="J279" s="86"/>
      <c r="K279" s="80"/>
    </row>
    <row r="280" customFormat="false" ht="15" hidden="false" customHeight="false" outlineLevel="0" collapsed="false">
      <c r="A280" s="41"/>
      <c r="B280" s="96" t="s">
        <v>98</v>
      </c>
      <c r="C280" s="104" t="n">
        <f aca="false">SUM(C256:C279)</f>
        <v>86</v>
      </c>
      <c r="D280" s="103"/>
      <c r="E280" s="43"/>
      <c r="F280" s="85"/>
      <c r="G280" s="85"/>
      <c r="H280" s="85"/>
      <c r="I280" s="85"/>
      <c r="J280" s="86"/>
      <c r="K280" s="80"/>
    </row>
    <row r="281" customFormat="false" ht="15" hidden="false" customHeight="false" outlineLevel="0" collapsed="false">
      <c r="A281" s="41"/>
      <c r="B281" s="98"/>
      <c r="C281" s="103"/>
      <c r="D281" s="103"/>
      <c r="E281" s="43"/>
      <c r="F281" s="85"/>
      <c r="G281" s="85"/>
      <c r="H281" s="85"/>
      <c r="I281" s="85"/>
      <c r="J281" s="86"/>
      <c r="K281" s="80"/>
    </row>
    <row r="282" customFormat="false" ht="15" hidden="false" customHeight="false" outlineLevel="0" collapsed="false">
      <c r="A282" s="29" t="n">
        <v>5</v>
      </c>
      <c r="B282" s="31" t="s">
        <v>70</v>
      </c>
      <c r="C282" s="30"/>
      <c r="D282" s="30"/>
      <c r="E282" s="31"/>
      <c r="F282" s="31"/>
      <c r="G282" s="31"/>
      <c r="H282" s="31"/>
      <c r="I282" s="32"/>
      <c r="J282" s="33"/>
      <c r="K282" s="64"/>
    </row>
    <row r="283" customFormat="false" ht="30.75" hidden="false" customHeight="false" outlineLevel="0" collapsed="false">
      <c r="A283" s="71" t="str">
        <f aca="false">'Planilha Orçamentária'!A30</f>
        <v>5.1</v>
      </c>
      <c r="B283" s="72" t="s">
        <v>73</v>
      </c>
      <c r="C283" s="81"/>
      <c r="D283" s="81"/>
      <c r="E283" s="82"/>
      <c r="F283" s="82"/>
      <c r="G283" s="82"/>
      <c r="H283" s="82"/>
      <c r="I283" s="75"/>
      <c r="J283" s="76" t="n">
        <f aca="false">E311+E338</f>
        <v>2746.716</v>
      </c>
      <c r="K283" s="77" t="s">
        <v>35</v>
      </c>
    </row>
    <row r="284" customFormat="false" ht="15" hidden="false" customHeight="false" outlineLevel="0" collapsed="false">
      <c r="A284" s="41"/>
      <c r="B284" s="90" t="s">
        <v>113</v>
      </c>
      <c r="C284" s="105" t="s">
        <v>174</v>
      </c>
      <c r="D284" s="105" t="s">
        <v>175</v>
      </c>
      <c r="E284" s="106"/>
      <c r="F284" s="87"/>
      <c r="G284" s="85"/>
      <c r="H284" s="85"/>
      <c r="I284" s="85"/>
      <c r="J284" s="86"/>
      <c r="K284" s="80"/>
    </row>
    <row r="285" customFormat="false" ht="15" hidden="false" customHeight="false" outlineLevel="0" collapsed="false">
      <c r="A285" s="41"/>
      <c r="B285" s="92" t="s">
        <v>115</v>
      </c>
      <c r="C285" s="94" t="n">
        <v>29</v>
      </c>
      <c r="D285" s="94" t="n">
        <v>2.65</v>
      </c>
      <c r="E285" s="93" t="n">
        <f aca="false">C285*D285</f>
        <v>76.85</v>
      </c>
      <c r="F285" s="85"/>
      <c r="G285" s="85"/>
      <c r="H285" s="85"/>
      <c r="I285" s="85"/>
      <c r="J285" s="86"/>
      <c r="K285" s="80"/>
    </row>
    <row r="286" customFormat="false" ht="15" hidden="false" customHeight="false" outlineLevel="0" collapsed="false">
      <c r="A286" s="41"/>
      <c r="B286" s="92" t="s">
        <v>116</v>
      </c>
      <c r="C286" s="94" t="n">
        <v>29</v>
      </c>
      <c r="D286" s="94" t="n">
        <v>2.65</v>
      </c>
      <c r="E286" s="93" t="n">
        <f aca="false">C286*D286</f>
        <v>76.85</v>
      </c>
      <c r="F286" s="85"/>
      <c r="G286" s="85"/>
      <c r="H286" s="85"/>
      <c r="I286" s="85"/>
      <c r="J286" s="86"/>
      <c r="K286" s="80"/>
    </row>
    <row r="287" customFormat="false" ht="15" hidden="false" customHeight="false" outlineLevel="0" collapsed="false">
      <c r="A287" s="41"/>
      <c r="B287" s="92" t="s">
        <v>117</v>
      </c>
      <c r="C287" s="94" t="n">
        <v>29</v>
      </c>
      <c r="D287" s="94" t="n">
        <v>2.65</v>
      </c>
      <c r="E287" s="93" t="n">
        <f aca="false">C287*D287</f>
        <v>76.85</v>
      </c>
      <c r="F287" s="85"/>
      <c r="G287" s="85"/>
      <c r="H287" s="85"/>
      <c r="I287" s="85"/>
      <c r="J287" s="86"/>
      <c r="K287" s="80"/>
    </row>
    <row r="288" customFormat="false" ht="15" hidden="false" customHeight="false" outlineLevel="0" collapsed="false">
      <c r="A288" s="41"/>
      <c r="B288" s="92" t="s">
        <v>118</v>
      </c>
      <c r="C288" s="94" t="n">
        <v>29</v>
      </c>
      <c r="D288" s="94" t="n">
        <v>2.65</v>
      </c>
      <c r="E288" s="93" t="n">
        <f aca="false">C288*D288</f>
        <v>76.85</v>
      </c>
      <c r="F288" s="85"/>
      <c r="G288" s="85"/>
      <c r="H288" s="85"/>
      <c r="I288" s="85"/>
      <c r="J288" s="86"/>
      <c r="K288" s="80"/>
    </row>
    <row r="289" customFormat="false" ht="15" hidden="false" customHeight="false" outlineLevel="0" collapsed="false">
      <c r="A289" s="41"/>
      <c r="B289" s="92" t="s">
        <v>119</v>
      </c>
      <c r="C289" s="94" t="n">
        <v>29</v>
      </c>
      <c r="D289" s="94" t="n">
        <v>2.65</v>
      </c>
      <c r="E289" s="93" t="n">
        <f aca="false">C289*D289</f>
        <v>76.85</v>
      </c>
      <c r="F289" s="85"/>
      <c r="G289" s="85"/>
      <c r="H289" s="85"/>
      <c r="I289" s="85"/>
      <c r="J289" s="86"/>
      <c r="K289" s="80"/>
    </row>
    <row r="290" customFormat="false" ht="15" hidden="false" customHeight="false" outlineLevel="0" collapsed="false">
      <c r="A290" s="41"/>
      <c r="B290" s="92" t="s">
        <v>120</v>
      </c>
      <c r="C290" s="94" t="n">
        <v>29</v>
      </c>
      <c r="D290" s="94" t="n">
        <v>2.65</v>
      </c>
      <c r="E290" s="93" t="n">
        <f aca="false">C290*D290</f>
        <v>76.85</v>
      </c>
      <c r="F290" s="85"/>
      <c r="G290" s="85"/>
      <c r="H290" s="85"/>
      <c r="I290" s="85"/>
      <c r="J290" s="86"/>
      <c r="K290" s="80"/>
    </row>
    <row r="291" customFormat="false" ht="15" hidden="false" customHeight="false" outlineLevel="0" collapsed="false">
      <c r="A291" s="41"/>
      <c r="B291" s="92" t="s">
        <v>121</v>
      </c>
      <c r="C291" s="94" t="n">
        <v>32</v>
      </c>
      <c r="D291" s="94" t="n">
        <v>2.65</v>
      </c>
      <c r="E291" s="93" t="n">
        <f aca="false">C291*D291</f>
        <v>84.8</v>
      </c>
      <c r="F291" s="85"/>
      <c r="G291" s="85"/>
      <c r="H291" s="85"/>
      <c r="I291" s="85"/>
      <c r="J291" s="86"/>
      <c r="K291" s="80"/>
    </row>
    <row r="292" customFormat="false" ht="15" hidden="false" customHeight="false" outlineLevel="0" collapsed="false">
      <c r="A292" s="41"/>
      <c r="B292" s="92" t="s">
        <v>122</v>
      </c>
      <c r="C292" s="94" t="n">
        <v>32</v>
      </c>
      <c r="D292" s="94" t="n">
        <v>2.65</v>
      </c>
      <c r="E292" s="93" t="n">
        <f aca="false">C292*D292</f>
        <v>84.8</v>
      </c>
      <c r="F292" s="85"/>
      <c r="G292" s="85"/>
      <c r="H292" s="85"/>
      <c r="I292" s="85"/>
      <c r="J292" s="86"/>
      <c r="K292" s="80"/>
    </row>
    <row r="293" customFormat="false" ht="15" hidden="false" customHeight="false" outlineLevel="0" collapsed="false">
      <c r="A293" s="41"/>
      <c r="B293" s="92" t="s">
        <v>123</v>
      </c>
      <c r="C293" s="94" t="n">
        <v>34.2</v>
      </c>
      <c r="D293" s="94" t="n">
        <v>2.65</v>
      </c>
      <c r="E293" s="93" t="n">
        <f aca="false">C293*D293</f>
        <v>90.63</v>
      </c>
      <c r="F293" s="85"/>
      <c r="G293" s="85"/>
      <c r="H293" s="85"/>
      <c r="I293" s="85"/>
      <c r="J293" s="86"/>
      <c r="K293" s="80"/>
    </row>
    <row r="294" customFormat="false" ht="15" hidden="false" customHeight="false" outlineLevel="0" collapsed="false">
      <c r="A294" s="41"/>
      <c r="B294" s="92" t="s">
        <v>124</v>
      </c>
      <c r="C294" s="94" t="n">
        <v>32</v>
      </c>
      <c r="D294" s="94" t="n">
        <v>2.65</v>
      </c>
      <c r="E294" s="93" t="n">
        <f aca="false">C294*D294</f>
        <v>84.8</v>
      </c>
      <c r="F294" s="85"/>
      <c r="G294" s="85"/>
      <c r="H294" s="85"/>
      <c r="I294" s="85"/>
      <c r="J294" s="86"/>
      <c r="K294" s="80"/>
    </row>
    <row r="295" customFormat="false" ht="15" hidden="false" customHeight="false" outlineLevel="0" collapsed="false">
      <c r="A295" s="41"/>
      <c r="B295" s="92" t="s">
        <v>125</v>
      </c>
      <c r="C295" s="94" t="n">
        <v>32</v>
      </c>
      <c r="D295" s="94" t="n">
        <v>2.65</v>
      </c>
      <c r="E295" s="93" t="n">
        <f aca="false">C295*D295</f>
        <v>84.8</v>
      </c>
      <c r="F295" s="85"/>
      <c r="G295" s="85"/>
      <c r="H295" s="85"/>
      <c r="I295" s="85"/>
      <c r="J295" s="86"/>
      <c r="K295" s="80"/>
    </row>
    <row r="296" customFormat="false" ht="15" hidden="false" customHeight="false" outlineLevel="0" collapsed="false">
      <c r="A296" s="41"/>
      <c r="B296" s="92" t="s">
        <v>126</v>
      </c>
      <c r="C296" s="94" t="n">
        <v>32</v>
      </c>
      <c r="D296" s="94" t="n">
        <v>2.65</v>
      </c>
      <c r="E296" s="93" t="n">
        <f aca="false">C296*D296</f>
        <v>84.8</v>
      </c>
      <c r="F296" s="85"/>
      <c r="G296" s="85"/>
      <c r="H296" s="85"/>
      <c r="I296" s="85"/>
      <c r="J296" s="86"/>
      <c r="K296" s="80"/>
    </row>
    <row r="297" customFormat="false" ht="15" hidden="false" customHeight="false" outlineLevel="0" collapsed="false">
      <c r="A297" s="41"/>
      <c r="B297" s="92" t="s">
        <v>127</v>
      </c>
      <c r="C297" s="94" t="n">
        <v>32</v>
      </c>
      <c r="D297" s="94" t="n">
        <v>2.65</v>
      </c>
      <c r="E297" s="93" t="n">
        <f aca="false">C297*D297</f>
        <v>84.8</v>
      </c>
      <c r="F297" s="85"/>
      <c r="G297" s="85"/>
      <c r="H297" s="85"/>
      <c r="I297" s="85"/>
      <c r="J297" s="86"/>
      <c r="K297" s="80"/>
    </row>
    <row r="298" customFormat="false" ht="15" hidden="false" customHeight="false" outlineLevel="0" collapsed="false">
      <c r="A298" s="41"/>
      <c r="B298" s="92" t="s">
        <v>128</v>
      </c>
      <c r="C298" s="94" t="n">
        <v>32</v>
      </c>
      <c r="D298" s="94" t="n">
        <v>2.65</v>
      </c>
      <c r="E298" s="93" t="n">
        <f aca="false">C298*D298</f>
        <v>84.8</v>
      </c>
      <c r="F298" s="85"/>
      <c r="G298" s="85"/>
      <c r="H298" s="85"/>
      <c r="I298" s="85"/>
      <c r="J298" s="86"/>
      <c r="K298" s="80"/>
    </row>
    <row r="299" customFormat="false" ht="15" hidden="false" customHeight="false" outlineLevel="0" collapsed="false">
      <c r="A299" s="41"/>
      <c r="B299" s="92" t="s">
        <v>129</v>
      </c>
      <c r="C299" s="94" t="n">
        <v>32</v>
      </c>
      <c r="D299" s="94" t="n">
        <v>2.65</v>
      </c>
      <c r="E299" s="93" t="n">
        <f aca="false">C299*D299</f>
        <v>84.8</v>
      </c>
      <c r="F299" s="85"/>
      <c r="G299" s="85"/>
      <c r="H299" s="85"/>
      <c r="I299" s="85"/>
      <c r="J299" s="86"/>
      <c r="K299" s="80"/>
    </row>
    <row r="300" customFormat="false" ht="15" hidden="false" customHeight="false" outlineLevel="0" collapsed="false">
      <c r="A300" s="41"/>
      <c r="B300" s="92" t="s">
        <v>130</v>
      </c>
      <c r="C300" s="94" t="n">
        <v>32</v>
      </c>
      <c r="D300" s="94" t="n">
        <v>2.65</v>
      </c>
      <c r="E300" s="93" t="n">
        <f aca="false">C300*D300</f>
        <v>84.8</v>
      </c>
      <c r="F300" s="85"/>
      <c r="G300" s="85"/>
      <c r="H300" s="85"/>
      <c r="I300" s="85"/>
      <c r="J300" s="86"/>
      <c r="K300" s="80"/>
    </row>
    <row r="301" customFormat="false" ht="15" hidden="false" customHeight="false" outlineLevel="0" collapsed="false">
      <c r="A301" s="41"/>
      <c r="B301" s="92" t="s">
        <v>131</v>
      </c>
      <c r="C301" s="94" t="n">
        <v>19</v>
      </c>
      <c r="D301" s="94" t="n">
        <v>2.65</v>
      </c>
      <c r="E301" s="93" t="n">
        <f aca="false">C301*D301</f>
        <v>50.35</v>
      </c>
      <c r="F301" s="85"/>
      <c r="G301" s="85"/>
      <c r="H301" s="85"/>
      <c r="I301" s="85"/>
      <c r="J301" s="86"/>
      <c r="K301" s="80"/>
    </row>
    <row r="302" customFormat="false" ht="15" hidden="false" customHeight="false" outlineLevel="0" collapsed="false">
      <c r="A302" s="41"/>
      <c r="B302" s="92" t="s">
        <v>132</v>
      </c>
      <c r="C302" s="94" t="n">
        <v>32</v>
      </c>
      <c r="D302" s="94" t="n">
        <v>2.65</v>
      </c>
      <c r="E302" s="93" t="n">
        <f aca="false">C302*D302</f>
        <v>84.8</v>
      </c>
      <c r="F302" s="85"/>
      <c r="G302" s="85"/>
      <c r="H302" s="85"/>
      <c r="I302" s="85"/>
      <c r="J302" s="86"/>
      <c r="K302" s="80"/>
    </row>
    <row r="303" customFormat="false" ht="15" hidden="false" customHeight="false" outlineLevel="0" collapsed="false">
      <c r="A303" s="41"/>
      <c r="B303" s="92" t="s">
        <v>133</v>
      </c>
      <c r="C303" s="94"/>
      <c r="D303" s="94" t="n">
        <v>2.65</v>
      </c>
      <c r="E303" s="93" t="n">
        <f aca="false">C303*D303</f>
        <v>0</v>
      </c>
      <c r="F303" s="85"/>
      <c r="G303" s="85"/>
      <c r="H303" s="85"/>
      <c r="I303" s="85"/>
      <c r="J303" s="86"/>
      <c r="K303" s="80"/>
    </row>
    <row r="304" customFormat="false" ht="15" hidden="false" customHeight="false" outlineLevel="0" collapsed="false">
      <c r="A304" s="41"/>
      <c r="B304" s="92" t="s">
        <v>134</v>
      </c>
      <c r="C304" s="94"/>
      <c r="D304" s="94" t="n">
        <v>2.65</v>
      </c>
      <c r="E304" s="93" t="n">
        <f aca="false">C304*D304</f>
        <v>0</v>
      </c>
      <c r="F304" s="85"/>
      <c r="G304" s="85"/>
      <c r="H304" s="85"/>
      <c r="I304" s="85"/>
      <c r="J304" s="86"/>
      <c r="K304" s="80"/>
    </row>
    <row r="305" customFormat="false" ht="15" hidden="false" customHeight="false" outlineLevel="0" collapsed="false">
      <c r="A305" s="41"/>
      <c r="B305" s="92" t="s">
        <v>135</v>
      </c>
      <c r="C305" s="94"/>
      <c r="D305" s="94" t="n">
        <v>2.65</v>
      </c>
      <c r="E305" s="93" t="n">
        <f aca="false">C305*D305</f>
        <v>0</v>
      </c>
      <c r="F305" s="85"/>
      <c r="G305" s="85"/>
      <c r="H305" s="85"/>
      <c r="I305" s="85"/>
      <c r="J305" s="86"/>
      <c r="K305" s="80"/>
    </row>
    <row r="306" customFormat="false" ht="15" hidden="false" customHeight="false" outlineLevel="0" collapsed="false">
      <c r="A306" s="41"/>
      <c r="B306" s="92" t="s">
        <v>136</v>
      </c>
      <c r="C306" s="94" t="n">
        <v>19.34</v>
      </c>
      <c r="D306" s="94" t="n">
        <v>2.65</v>
      </c>
      <c r="E306" s="93" t="n">
        <f aca="false">C306*D306</f>
        <v>51.251</v>
      </c>
      <c r="F306" s="85"/>
      <c r="G306" s="85"/>
      <c r="H306" s="85"/>
      <c r="I306" s="85"/>
      <c r="J306" s="86"/>
      <c r="K306" s="80"/>
    </row>
    <row r="307" customFormat="false" ht="15" hidden="false" customHeight="false" outlineLevel="0" collapsed="false">
      <c r="A307" s="41"/>
      <c r="B307" s="92" t="s">
        <v>137</v>
      </c>
      <c r="C307" s="94" t="n">
        <v>19.34</v>
      </c>
      <c r="D307" s="94" t="n">
        <v>2.65</v>
      </c>
      <c r="E307" s="93" t="n">
        <f aca="false">C307*D307</f>
        <v>51.251</v>
      </c>
      <c r="F307" s="85"/>
      <c r="G307" s="85"/>
      <c r="H307" s="85"/>
      <c r="I307" s="85"/>
      <c r="J307" s="86"/>
      <c r="K307" s="80"/>
    </row>
    <row r="308" customFormat="false" ht="15" hidden="false" customHeight="false" outlineLevel="0" collapsed="false">
      <c r="A308" s="41"/>
      <c r="B308" s="92" t="s">
        <v>138</v>
      </c>
      <c r="C308" s="94" t="n">
        <f aca="false">101.59-7.6</f>
        <v>93.99</v>
      </c>
      <c r="D308" s="94" t="n">
        <v>2.65</v>
      </c>
      <c r="E308" s="93" t="n">
        <f aca="false">C308*D308</f>
        <v>249.0735</v>
      </c>
      <c r="F308" s="85"/>
      <c r="G308" s="85"/>
      <c r="H308" s="85"/>
      <c r="I308" s="85"/>
      <c r="J308" s="86"/>
      <c r="K308" s="80"/>
    </row>
    <row r="309" customFormat="false" ht="15" hidden="false" customHeight="false" outlineLevel="0" collapsed="false">
      <c r="A309" s="41"/>
      <c r="B309" s="92" t="s">
        <v>139</v>
      </c>
      <c r="C309" s="94" t="n">
        <f aca="false">132.12-7.6-7.6</f>
        <v>116.92</v>
      </c>
      <c r="D309" s="94" t="n">
        <v>2.65</v>
      </c>
      <c r="E309" s="93" t="n">
        <f aca="false">C309*D309</f>
        <v>309.838</v>
      </c>
      <c r="F309" s="85"/>
      <c r="G309" s="85"/>
      <c r="H309" s="85"/>
      <c r="I309" s="85"/>
      <c r="J309" s="86"/>
      <c r="K309" s="80"/>
    </row>
    <row r="310" customFormat="false" ht="15" hidden="false" customHeight="false" outlineLevel="0" collapsed="false">
      <c r="A310" s="41"/>
      <c r="B310" s="92" t="s">
        <v>140</v>
      </c>
      <c r="C310" s="94" t="n">
        <f aca="false">136.45-63.4</f>
        <v>73.05</v>
      </c>
      <c r="D310" s="94" t="n">
        <v>2.65</v>
      </c>
      <c r="E310" s="93" t="n">
        <f aca="false">C310*D310</f>
        <v>193.5825</v>
      </c>
      <c r="F310" s="85"/>
      <c r="G310" s="85"/>
      <c r="H310" s="85"/>
      <c r="I310" s="85"/>
      <c r="J310" s="86"/>
      <c r="K310" s="80"/>
    </row>
    <row r="311" customFormat="false" ht="15" hidden="false" customHeight="false" outlineLevel="0" collapsed="false">
      <c r="A311" s="41"/>
      <c r="B311" s="107"/>
      <c r="C311" s="108"/>
      <c r="D311" s="109" t="s">
        <v>98</v>
      </c>
      <c r="E311" s="100" t="n">
        <f aca="false">SUM(E285:E310)</f>
        <v>2305.076</v>
      </c>
      <c r="F311" s="85"/>
      <c r="G311" s="85"/>
      <c r="H311" s="85"/>
      <c r="I311" s="85"/>
      <c r="J311" s="86"/>
      <c r="K311" s="80"/>
    </row>
    <row r="312" customFormat="false" ht="15" hidden="false" customHeight="false" outlineLevel="0" collapsed="false">
      <c r="A312" s="41"/>
      <c r="B312" s="98"/>
      <c r="C312" s="42"/>
      <c r="D312" s="42"/>
      <c r="E312" s="43"/>
      <c r="F312" s="85"/>
      <c r="G312" s="85"/>
      <c r="H312" s="85"/>
      <c r="I312" s="85"/>
      <c r="J312" s="86"/>
      <c r="K312" s="80"/>
    </row>
    <row r="313" customFormat="false" ht="15" hidden="false" customHeight="false" outlineLevel="0" collapsed="false">
      <c r="A313" s="41"/>
      <c r="B313" s="90" t="s">
        <v>141</v>
      </c>
      <c r="C313" s="105" t="s">
        <v>174</v>
      </c>
      <c r="D313" s="105" t="s">
        <v>175</v>
      </c>
      <c r="E313" s="106"/>
      <c r="F313" s="85"/>
      <c r="G313" s="85"/>
      <c r="H313" s="85"/>
      <c r="I313" s="85"/>
      <c r="J313" s="86"/>
      <c r="K313" s="80"/>
    </row>
    <row r="314" customFormat="false" ht="15" hidden="false" customHeight="false" outlineLevel="0" collapsed="false">
      <c r="A314" s="41"/>
      <c r="B314" s="92" t="s">
        <v>142</v>
      </c>
      <c r="C314" s="94" t="n">
        <v>31.6</v>
      </c>
      <c r="D314" s="94" t="n">
        <v>2.65</v>
      </c>
      <c r="E314" s="93" t="n">
        <f aca="false">C314*D314</f>
        <v>83.74</v>
      </c>
      <c r="F314" s="85"/>
      <c r="G314" s="85"/>
      <c r="H314" s="85"/>
      <c r="I314" s="85"/>
      <c r="J314" s="86"/>
      <c r="K314" s="80"/>
    </row>
    <row r="315" customFormat="false" ht="15" hidden="false" customHeight="false" outlineLevel="0" collapsed="false">
      <c r="A315" s="41"/>
      <c r="B315" s="92" t="s">
        <v>143</v>
      </c>
      <c r="C315" s="94" t="n">
        <v>18</v>
      </c>
      <c r="D315" s="94" t="n">
        <v>2.65</v>
      </c>
      <c r="E315" s="93" t="n">
        <f aca="false">C315*D315</f>
        <v>47.7</v>
      </c>
      <c r="F315" s="85"/>
      <c r="G315" s="85"/>
      <c r="H315" s="85"/>
      <c r="I315" s="85"/>
      <c r="J315" s="86"/>
      <c r="K315" s="80"/>
    </row>
    <row r="316" customFormat="false" ht="15" hidden="false" customHeight="false" outlineLevel="0" collapsed="false">
      <c r="A316" s="41"/>
      <c r="B316" s="92" t="s">
        <v>144</v>
      </c>
      <c r="C316" s="94" t="n">
        <v>18</v>
      </c>
      <c r="D316" s="94" t="n">
        <v>2.65</v>
      </c>
      <c r="E316" s="93" t="n">
        <f aca="false">C316*D316</f>
        <v>47.7</v>
      </c>
      <c r="F316" s="85"/>
      <c r="G316" s="85"/>
      <c r="H316" s="85"/>
      <c r="I316" s="85"/>
      <c r="J316" s="86"/>
      <c r="K316" s="80"/>
    </row>
    <row r="317" customFormat="false" ht="15" hidden="false" customHeight="false" outlineLevel="0" collapsed="false">
      <c r="A317" s="41"/>
      <c r="B317" s="92" t="s">
        <v>145</v>
      </c>
      <c r="C317" s="94" t="n">
        <v>16.4</v>
      </c>
      <c r="D317" s="94" t="n">
        <v>2.65</v>
      </c>
      <c r="E317" s="93" t="n">
        <f aca="false">C317*D317</f>
        <v>43.46</v>
      </c>
      <c r="F317" s="85"/>
      <c r="G317" s="85"/>
      <c r="H317" s="85"/>
      <c r="I317" s="85"/>
      <c r="J317" s="86"/>
      <c r="K317" s="80"/>
    </row>
    <row r="318" customFormat="false" ht="15" hidden="false" customHeight="false" outlineLevel="0" collapsed="false">
      <c r="A318" s="99"/>
      <c r="B318" s="92" t="s">
        <v>146</v>
      </c>
      <c r="C318" s="94" t="n">
        <v>29</v>
      </c>
      <c r="D318" s="94" t="n">
        <v>2.65</v>
      </c>
      <c r="E318" s="93" t="n">
        <f aca="false">C318*D318</f>
        <v>76.85</v>
      </c>
      <c r="F318" s="85"/>
      <c r="G318" s="85"/>
      <c r="H318" s="85"/>
      <c r="I318" s="85"/>
      <c r="J318" s="86"/>
      <c r="K318" s="80"/>
    </row>
    <row r="319" customFormat="false" ht="15" hidden="false" customHeight="false" outlineLevel="0" collapsed="false">
      <c r="A319" s="41"/>
      <c r="B319" s="92" t="s">
        <v>147</v>
      </c>
      <c r="C319" s="94" t="n">
        <v>13.57</v>
      </c>
      <c r="D319" s="94" t="n">
        <v>2.65</v>
      </c>
      <c r="E319" s="93" t="n">
        <f aca="false">C319*D319</f>
        <v>35.9605</v>
      </c>
      <c r="F319" s="85"/>
      <c r="G319" s="85"/>
      <c r="H319" s="85"/>
      <c r="I319" s="85"/>
      <c r="J319" s="86"/>
      <c r="K319" s="80"/>
    </row>
    <row r="320" customFormat="false" ht="15" hidden="false" customHeight="false" outlineLevel="0" collapsed="false">
      <c r="A320" s="41"/>
      <c r="B320" s="92" t="s">
        <v>148</v>
      </c>
      <c r="C320" s="94" t="n">
        <v>13.57</v>
      </c>
      <c r="D320" s="94" t="n">
        <v>2.65</v>
      </c>
      <c r="E320" s="93" t="n">
        <f aca="false">C320*D320</f>
        <v>35.9605</v>
      </c>
      <c r="F320" s="85"/>
      <c r="G320" s="85"/>
      <c r="H320" s="85"/>
      <c r="I320" s="85"/>
      <c r="J320" s="86"/>
      <c r="K320" s="80"/>
    </row>
    <row r="321" customFormat="false" ht="15" hidden="false" customHeight="false" outlineLevel="0" collapsed="false">
      <c r="A321" s="41"/>
      <c r="B321" s="92" t="s">
        <v>149</v>
      </c>
      <c r="C321" s="94" t="n">
        <v>13.57</v>
      </c>
      <c r="D321" s="94" t="n">
        <v>2.65</v>
      </c>
      <c r="E321" s="93" t="n">
        <f aca="false">C321*D321</f>
        <v>35.9605</v>
      </c>
      <c r="F321" s="85"/>
      <c r="G321" s="85"/>
      <c r="H321" s="85"/>
      <c r="I321" s="85"/>
      <c r="J321" s="86"/>
      <c r="K321" s="80"/>
    </row>
    <row r="322" customFormat="false" ht="15" hidden="false" customHeight="false" outlineLevel="0" collapsed="false">
      <c r="A322" s="41"/>
      <c r="B322" s="92" t="s">
        <v>150</v>
      </c>
      <c r="C322" s="94" t="n">
        <v>13.57</v>
      </c>
      <c r="D322" s="94" t="n">
        <v>2.65</v>
      </c>
      <c r="E322" s="93" t="n">
        <f aca="false">C322*D322</f>
        <v>35.9605</v>
      </c>
      <c r="F322" s="85"/>
      <c r="G322" s="85"/>
      <c r="H322" s="85"/>
      <c r="I322" s="85"/>
      <c r="J322" s="86"/>
      <c r="K322" s="80"/>
    </row>
    <row r="323" customFormat="false" ht="15" hidden="false" customHeight="false" outlineLevel="0" collapsed="false">
      <c r="A323" s="41"/>
      <c r="B323" s="92" t="s">
        <v>151</v>
      </c>
      <c r="C323" s="94" t="n">
        <v>13.57</v>
      </c>
      <c r="D323" s="94" t="n">
        <v>2.65</v>
      </c>
      <c r="E323" s="93" t="n">
        <f aca="false">C323*D323</f>
        <v>35.9605</v>
      </c>
      <c r="F323" s="85"/>
      <c r="G323" s="85"/>
      <c r="H323" s="85"/>
      <c r="I323" s="85"/>
      <c r="J323" s="86"/>
      <c r="K323" s="80"/>
    </row>
    <row r="324" customFormat="false" ht="15" hidden="false" customHeight="false" outlineLevel="0" collapsed="false">
      <c r="A324" s="41"/>
      <c r="B324" s="92" t="s">
        <v>152</v>
      </c>
      <c r="C324" s="94" t="n">
        <v>13.57</v>
      </c>
      <c r="D324" s="94" t="n">
        <v>2.65</v>
      </c>
      <c r="E324" s="93" t="n">
        <f aca="false">C324*D324</f>
        <v>35.9605</v>
      </c>
      <c r="F324" s="85"/>
      <c r="G324" s="85"/>
      <c r="H324" s="85"/>
      <c r="I324" s="85"/>
      <c r="J324" s="86"/>
      <c r="K324" s="80"/>
    </row>
    <row r="325" customFormat="false" ht="15" hidden="false" customHeight="false" outlineLevel="0" collapsed="false">
      <c r="A325" s="41"/>
      <c r="B325" s="92" t="s">
        <v>153</v>
      </c>
      <c r="C325" s="94" t="n">
        <v>13.57</v>
      </c>
      <c r="D325" s="94" t="n">
        <v>2.65</v>
      </c>
      <c r="E325" s="93" t="n">
        <f aca="false">C325*D325</f>
        <v>35.9605</v>
      </c>
      <c r="F325" s="85"/>
      <c r="G325" s="85"/>
      <c r="H325" s="85"/>
      <c r="I325" s="85"/>
      <c r="J325" s="86"/>
      <c r="K325" s="80"/>
    </row>
    <row r="326" customFormat="false" ht="15" hidden="false" customHeight="false" outlineLevel="0" collapsed="false">
      <c r="A326" s="41"/>
      <c r="B326" s="92" t="s">
        <v>154</v>
      </c>
      <c r="C326" s="94" t="n">
        <v>13.57</v>
      </c>
      <c r="D326" s="94" t="n">
        <v>2.65</v>
      </c>
      <c r="E326" s="93" t="n">
        <f aca="false">C326*D326</f>
        <v>35.9605</v>
      </c>
      <c r="F326" s="85"/>
      <c r="G326" s="85"/>
      <c r="H326" s="85"/>
      <c r="I326" s="85"/>
      <c r="J326" s="86"/>
      <c r="K326" s="80"/>
    </row>
    <row r="327" customFormat="false" ht="15" hidden="false" customHeight="false" outlineLevel="0" collapsed="false">
      <c r="A327" s="41"/>
      <c r="B327" s="92" t="s">
        <v>155</v>
      </c>
      <c r="C327" s="94" t="n">
        <v>13.57</v>
      </c>
      <c r="D327" s="94" t="n">
        <v>2.65</v>
      </c>
      <c r="E327" s="93" t="n">
        <f aca="false">C327*D327</f>
        <v>35.9605</v>
      </c>
      <c r="F327" s="85"/>
      <c r="G327" s="85"/>
      <c r="H327" s="85"/>
      <c r="I327" s="85"/>
      <c r="J327" s="86"/>
      <c r="K327" s="80"/>
    </row>
    <row r="328" customFormat="false" ht="15" hidden="false" customHeight="false" outlineLevel="0" collapsed="false">
      <c r="A328" s="41"/>
      <c r="B328" s="92" t="s">
        <v>156</v>
      </c>
      <c r="C328" s="94" t="n">
        <v>13.57</v>
      </c>
      <c r="D328" s="94" t="n">
        <v>2.65</v>
      </c>
      <c r="E328" s="93" t="n">
        <f aca="false">C328*D328</f>
        <v>35.9605</v>
      </c>
      <c r="F328" s="85"/>
      <c r="G328" s="85"/>
      <c r="H328" s="85"/>
      <c r="I328" s="85"/>
      <c r="J328" s="86"/>
      <c r="K328" s="80"/>
    </row>
    <row r="329" customFormat="false" ht="15" hidden="false" customHeight="false" outlineLevel="0" collapsed="false">
      <c r="A329" s="41"/>
      <c r="B329" s="92" t="s">
        <v>157</v>
      </c>
      <c r="C329" s="94" t="n">
        <v>13.57</v>
      </c>
      <c r="D329" s="94" t="n">
        <v>2.65</v>
      </c>
      <c r="E329" s="93" t="n">
        <f aca="false">C329*D329</f>
        <v>35.9605</v>
      </c>
      <c r="F329" s="85"/>
      <c r="G329" s="85"/>
      <c r="H329" s="85"/>
      <c r="I329" s="85"/>
      <c r="J329" s="86"/>
      <c r="K329" s="80"/>
    </row>
    <row r="330" customFormat="false" ht="15" hidden="false" customHeight="false" outlineLevel="0" collapsed="false">
      <c r="A330" s="41"/>
      <c r="B330" s="92" t="s">
        <v>158</v>
      </c>
      <c r="C330" s="94" t="n">
        <v>11.6</v>
      </c>
      <c r="D330" s="94" t="n">
        <v>2.65</v>
      </c>
      <c r="E330" s="93" t="n">
        <f aca="false">C330*D330</f>
        <v>30.74</v>
      </c>
      <c r="F330" s="85"/>
      <c r="G330" s="85"/>
      <c r="H330" s="85"/>
      <c r="I330" s="85"/>
      <c r="J330" s="86"/>
      <c r="K330" s="80"/>
    </row>
    <row r="331" customFormat="false" ht="15" hidden="false" customHeight="false" outlineLevel="0" collapsed="false">
      <c r="A331" s="41"/>
      <c r="B331" s="92" t="s">
        <v>159</v>
      </c>
      <c r="C331" s="94" t="n">
        <v>13.57</v>
      </c>
      <c r="D331" s="94" t="n">
        <v>2.65</v>
      </c>
      <c r="E331" s="93" t="n">
        <f aca="false">C331*D331</f>
        <v>35.9605</v>
      </c>
      <c r="F331" s="85"/>
      <c r="G331" s="85"/>
      <c r="H331" s="85"/>
      <c r="I331" s="85"/>
      <c r="J331" s="86"/>
      <c r="K331" s="80"/>
    </row>
    <row r="332" customFormat="false" ht="15" hidden="false" customHeight="false" outlineLevel="0" collapsed="false">
      <c r="A332" s="41"/>
      <c r="B332" s="92" t="s">
        <v>160</v>
      </c>
      <c r="C332" s="94" t="n">
        <v>11.6</v>
      </c>
      <c r="D332" s="94" t="n">
        <v>2.65</v>
      </c>
      <c r="E332" s="93" t="n">
        <f aca="false">C332*D332</f>
        <v>30.74</v>
      </c>
      <c r="F332" s="85"/>
      <c r="G332" s="85"/>
      <c r="H332" s="85"/>
      <c r="I332" s="85"/>
      <c r="J332" s="86"/>
      <c r="K332" s="80"/>
    </row>
    <row r="333" customFormat="false" ht="15" hidden="false" customHeight="false" outlineLevel="0" collapsed="false">
      <c r="A333" s="41"/>
      <c r="B333" s="92" t="s">
        <v>161</v>
      </c>
      <c r="C333" s="94" t="n">
        <v>10.67</v>
      </c>
      <c r="D333" s="94" t="n">
        <v>2.65</v>
      </c>
      <c r="E333" s="93" t="n">
        <f aca="false">C333*D333</f>
        <v>28.2755</v>
      </c>
      <c r="F333" s="85"/>
      <c r="G333" s="85"/>
      <c r="H333" s="85"/>
      <c r="I333" s="85"/>
      <c r="J333" s="86"/>
      <c r="K333" s="80"/>
    </row>
    <row r="334" customFormat="false" ht="15" hidden="false" customHeight="false" outlineLevel="0" collapsed="false">
      <c r="A334" s="41"/>
      <c r="B334" s="92" t="s">
        <v>162</v>
      </c>
      <c r="C334" s="94" t="n">
        <v>10.67</v>
      </c>
      <c r="D334" s="94" t="n">
        <v>2.65</v>
      </c>
      <c r="E334" s="93" t="n">
        <f aca="false">C334*D334</f>
        <v>28.2755</v>
      </c>
      <c r="F334" s="85"/>
      <c r="G334" s="85"/>
      <c r="H334" s="85"/>
      <c r="I334" s="85"/>
      <c r="J334" s="86"/>
      <c r="K334" s="80"/>
    </row>
    <row r="335" customFormat="false" ht="15" hidden="false" customHeight="false" outlineLevel="0" collapsed="false">
      <c r="A335" s="41"/>
      <c r="B335" s="92" t="s">
        <v>163</v>
      </c>
      <c r="C335" s="94" t="n">
        <v>10.67</v>
      </c>
      <c r="D335" s="94" t="n">
        <v>2.65</v>
      </c>
      <c r="E335" s="93" t="n">
        <f aca="false">C335*D335</f>
        <v>28.2755</v>
      </c>
      <c r="F335" s="85"/>
      <c r="G335" s="85"/>
      <c r="H335" s="85"/>
      <c r="I335" s="85"/>
      <c r="J335" s="86"/>
      <c r="K335" s="80"/>
    </row>
    <row r="336" customFormat="false" ht="15" hidden="false" customHeight="false" outlineLevel="0" collapsed="false">
      <c r="A336" s="41"/>
      <c r="B336" s="92" t="s">
        <v>164</v>
      </c>
      <c r="C336" s="94" t="n">
        <v>10.67</v>
      </c>
      <c r="D336" s="94" t="n">
        <v>2.65</v>
      </c>
      <c r="E336" s="93" t="n">
        <f aca="false">C336*D336</f>
        <v>28.2755</v>
      </c>
      <c r="F336" s="85"/>
      <c r="G336" s="85"/>
      <c r="H336" s="85"/>
      <c r="I336" s="85"/>
      <c r="J336" s="86"/>
      <c r="K336" s="80"/>
    </row>
    <row r="337" customFormat="false" ht="15" hidden="false" customHeight="false" outlineLevel="0" collapsed="false">
      <c r="A337" s="41"/>
      <c r="B337" s="92" t="s">
        <v>165</v>
      </c>
      <c r="C337" s="94" t="n">
        <f aca="false">81.3+18.62</f>
        <v>99.92</v>
      </c>
      <c r="D337" s="94" t="n">
        <v>2.65</v>
      </c>
      <c r="E337" s="93" t="n">
        <f aca="false">C337*D337</f>
        <v>264.788</v>
      </c>
      <c r="F337" s="85"/>
      <c r="G337" s="85"/>
      <c r="H337" s="85"/>
      <c r="I337" s="85"/>
      <c r="J337" s="86"/>
      <c r="K337" s="80"/>
    </row>
    <row r="338" customFormat="false" ht="15" hidden="false" customHeight="false" outlineLevel="0" collapsed="false">
      <c r="A338" s="41"/>
      <c r="B338" s="107"/>
      <c r="C338" s="108"/>
      <c r="D338" s="109" t="s">
        <v>98</v>
      </c>
      <c r="E338" s="100" t="n">
        <f aca="false">SUM(C314:C337)</f>
        <v>441.64</v>
      </c>
      <c r="F338" s="85"/>
      <c r="G338" s="85"/>
      <c r="H338" s="85"/>
      <c r="I338" s="85"/>
      <c r="J338" s="86"/>
      <c r="K338" s="80"/>
    </row>
    <row r="339" customFormat="false" ht="15" hidden="false" customHeight="false" outlineLevel="0" collapsed="false">
      <c r="A339" s="41"/>
      <c r="B339" s="43"/>
      <c r="C339" s="110"/>
      <c r="D339" s="110"/>
      <c r="E339" s="87"/>
      <c r="F339" s="87"/>
      <c r="G339" s="87"/>
      <c r="H339" s="87"/>
      <c r="I339" s="79"/>
      <c r="J339" s="79"/>
      <c r="K339" s="80"/>
    </row>
    <row r="340" customFormat="false" ht="46.5" hidden="false" customHeight="false" outlineLevel="0" collapsed="false">
      <c r="A340" s="71" t="str">
        <f aca="false">'Planilha Orçamentária'!A31</f>
        <v>5.2</v>
      </c>
      <c r="B340" s="72" t="s">
        <v>75</v>
      </c>
      <c r="C340" s="81"/>
      <c r="D340" s="81"/>
      <c r="E340" s="82"/>
      <c r="F340" s="82"/>
      <c r="G340" s="82"/>
      <c r="H340" s="82"/>
      <c r="I340" s="75"/>
      <c r="J340" s="76" t="n">
        <v>18</v>
      </c>
      <c r="K340" s="77" t="s">
        <v>76</v>
      </c>
    </row>
    <row r="341" customFormat="false" ht="15" hidden="false" customHeight="false" outlineLevel="0" collapsed="false">
      <c r="A341" s="41"/>
      <c r="B341" s="78" t="s">
        <v>176</v>
      </c>
      <c r="C341" s="110"/>
      <c r="D341" s="110"/>
      <c r="E341" s="87"/>
      <c r="F341" s="87"/>
      <c r="G341" s="87"/>
      <c r="H341" s="87"/>
      <c r="I341" s="79"/>
      <c r="J341" s="79"/>
      <c r="K341" s="80"/>
    </row>
    <row r="342" customFormat="false" ht="15" hidden="false" customHeight="false" outlineLevel="0" collapsed="false">
      <c r="A342" s="41"/>
      <c r="B342" s="43"/>
      <c r="C342" s="110"/>
      <c r="D342" s="110"/>
      <c r="E342" s="87"/>
      <c r="F342" s="87"/>
      <c r="G342" s="87"/>
      <c r="H342" s="87"/>
      <c r="I342" s="79"/>
      <c r="J342" s="79"/>
      <c r="K342" s="80"/>
    </row>
    <row r="343" customFormat="false" ht="15" hidden="false" customHeight="false" outlineLevel="0" collapsed="false">
      <c r="A343" s="29" t="n">
        <v>6</v>
      </c>
      <c r="B343" s="31" t="s">
        <v>77</v>
      </c>
      <c r="C343" s="30"/>
      <c r="D343" s="30"/>
      <c r="E343" s="31"/>
      <c r="F343" s="31"/>
      <c r="G343" s="31"/>
      <c r="H343" s="31"/>
      <c r="I343" s="32"/>
      <c r="J343" s="33"/>
      <c r="K343" s="64"/>
    </row>
    <row r="344" customFormat="false" ht="15" hidden="false" customHeight="false" outlineLevel="0" collapsed="false">
      <c r="A344" s="71" t="str">
        <f aca="false">'Planilha Orçamentária'!A33</f>
        <v>6.1</v>
      </c>
      <c r="B344" s="72" t="s">
        <v>79</v>
      </c>
      <c r="C344" s="81" t="s">
        <v>114</v>
      </c>
      <c r="D344" s="81"/>
      <c r="E344" s="82"/>
      <c r="F344" s="82"/>
      <c r="G344" s="82"/>
      <c r="H344" s="82"/>
      <c r="I344" s="75"/>
      <c r="J344" s="76" t="n">
        <f aca="false">C345</f>
        <v>2143.55</v>
      </c>
      <c r="K344" s="77" t="s">
        <v>35</v>
      </c>
    </row>
    <row r="345" customFormat="false" ht="15" hidden="false" customHeight="false" outlineLevel="0" collapsed="false">
      <c r="A345" s="41"/>
      <c r="B345" s="43" t="s">
        <v>177</v>
      </c>
      <c r="C345" s="111" t="n">
        <f aca="false">J44</f>
        <v>2143.55</v>
      </c>
      <c r="D345" s="111"/>
      <c r="E345" s="87"/>
      <c r="F345" s="87"/>
      <c r="G345" s="87"/>
      <c r="H345" s="87"/>
      <c r="I345" s="79"/>
      <c r="J345" s="79"/>
      <c r="K345" s="80"/>
    </row>
    <row r="346" customFormat="false" ht="15" hidden="false" customHeight="false" outlineLevel="0" collapsed="false">
      <c r="A346" s="41"/>
      <c r="B346" s="43"/>
      <c r="C346" s="110"/>
      <c r="D346" s="110"/>
      <c r="E346" s="87"/>
      <c r="F346" s="87"/>
      <c r="G346" s="87"/>
      <c r="H346" s="87"/>
      <c r="I346" s="79"/>
      <c r="J346" s="79"/>
      <c r="K346" s="80"/>
    </row>
    <row r="347" customFormat="false" ht="18.75" hidden="false" customHeight="true" outlineLevel="0" collapsed="false">
      <c r="A347" s="71" t="str">
        <f aca="false">'Planilha Orçamentária'!A34</f>
        <v>6.2</v>
      </c>
      <c r="B347" s="72" t="s">
        <v>81</v>
      </c>
      <c r="C347" s="81"/>
      <c r="D347" s="81"/>
      <c r="E347" s="82"/>
      <c r="F347" s="82"/>
      <c r="G347" s="82"/>
      <c r="H347" s="82"/>
      <c r="I347" s="75"/>
      <c r="J347" s="76" t="n">
        <f aca="false">SUM(C377:H377)+SUM(C406:I406)</f>
        <v>273.21</v>
      </c>
      <c r="K347" s="77" t="s">
        <v>35</v>
      </c>
    </row>
    <row r="348" customFormat="false" ht="15" hidden="false" customHeight="false" outlineLevel="0" collapsed="false">
      <c r="A348" s="41"/>
      <c r="B348" s="90" t="s">
        <v>113</v>
      </c>
      <c r="C348" s="105" t="s">
        <v>178</v>
      </c>
      <c r="D348" s="105" t="s">
        <v>179</v>
      </c>
      <c r="E348" s="105" t="s">
        <v>180</v>
      </c>
      <c r="F348" s="112" t="s">
        <v>181</v>
      </c>
      <c r="G348" s="112" t="s">
        <v>182</v>
      </c>
      <c r="H348" s="113" t="s">
        <v>183</v>
      </c>
      <c r="J348" s="86"/>
      <c r="K348" s="80"/>
    </row>
    <row r="349" customFormat="false" ht="15" hidden="false" customHeight="false" outlineLevel="0" collapsed="false">
      <c r="A349" s="41"/>
      <c r="B349" s="92" t="s">
        <v>115</v>
      </c>
      <c r="C349" s="103" t="n">
        <v>2</v>
      </c>
      <c r="D349" s="103"/>
      <c r="E349" s="42" t="n">
        <v>1</v>
      </c>
      <c r="F349" s="88"/>
      <c r="G349" s="88"/>
      <c r="H349" s="114"/>
      <c r="J349" s="86"/>
      <c r="K349" s="80"/>
    </row>
    <row r="350" customFormat="false" ht="15" hidden="false" customHeight="false" outlineLevel="0" collapsed="false">
      <c r="A350" s="41"/>
      <c r="B350" s="92" t="s">
        <v>116</v>
      </c>
      <c r="C350" s="103" t="n">
        <v>2</v>
      </c>
      <c r="D350" s="103"/>
      <c r="E350" s="42" t="n">
        <v>1</v>
      </c>
      <c r="F350" s="88"/>
      <c r="G350" s="88"/>
      <c r="H350" s="114"/>
      <c r="J350" s="86"/>
      <c r="K350" s="80"/>
    </row>
    <row r="351" customFormat="false" ht="15" hidden="false" customHeight="false" outlineLevel="0" collapsed="false">
      <c r="A351" s="41"/>
      <c r="B351" s="92" t="s">
        <v>117</v>
      </c>
      <c r="C351" s="103" t="n">
        <v>2</v>
      </c>
      <c r="D351" s="103"/>
      <c r="E351" s="42"/>
      <c r="F351" s="88" t="n">
        <v>2</v>
      </c>
      <c r="G351" s="88"/>
      <c r="H351" s="114"/>
      <c r="J351" s="86"/>
      <c r="K351" s="80"/>
    </row>
    <row r="352" customFormat="false" ht="15" hidden="false" customHeight="false" outlineLevel="0" collapsed="false">
      <c r="A352" s="41"/>
      <c r="B352" s="92" t="s">
        <v>118</v>
      </c>
      <c r="C352" s="103" t="n">
        <v>2</v>
      </c>
      <c r="D352" s="103"/>
      <c r="E352" s="42"/>
      <c r="F352" s="88" t="n">
        <v>2</v>
      </c>
      <c r="G352" s="88"/>
      <c r="H352" s="114"/>
      <c r="J352" s="86"/>
      <c r="K352" s="80"/>
    </row>
    <row r="353" customFormat="false" ht="15" hidden="false" customHeight="false" outlineLevel="0" collapsed="false">
      <c r="A353" s="41"/>
      <c r="B353" s="92" t="s">
        <v>119</v>
      </c>
      <c r="C353" s="103" t="n">
        <v>2</v>
      </c>
      <c r="D353" s="103"/>
      <c r="E353" s="42" t="n">
        <v>1</v>
      </c>
      <c r="F353" s="88"/>
      <c r="G353" s="88"/>
      <c r="H353" s="114"/>
      <c r="J353" s="86"/>
      <c r="K353" s="80"/>
    </row>
    <row r="354" customFormat="false" ht="15" hidden="false" customHeight="false" outlineLevel="0" collapsed="false">
      <c r="A354" s="41"/>
      <c r="B354" s="92" t="s">
        <v>120</v>
      </c>
      <c r="C354" s="103" t="n">
        <v>2</v>
      </c>
      <c r="D354" s="103"/>
      <c r="E354" s="42" t="n">
        <v>1</v>
      </c>
      <c r="F354" s="88"/>
      <c r="G354" s="88"/>
      <c r="H354" s="114"/>
      <c r="J354" s="86"/>
      <c r="K354" s="80"/>
    </row>
    <row r="355" customFormat="false" ht="15" hidden="false" customHeight="false" outlineLevel="0" collapsed="false">
      <c r="A355" s="41"/>
      <c r="B355" s="92" t="s">
        <v>121</v>
      </c>
      <c r="C355" s="103" t="n">
        <v>3</v>
      </c>
      <c r="D355" s="103"/>
      <c r="E355" s="103"/>
      <c r="F355" s="115"/>
      <c r="G355" s="115"/>
      <c r="H355" s="114"/>
      <c r="J355" s="86"/>
      <c r="K355" s="80"/>
    </row>
    <row r="356" customFormat="false" ht="15" hidden="false" customHeight="false" outlineLevel="0" collapsed="false">
      <c r="A356" s="41"/>
      <c r="B356" s="92" t="s">
        <v>122</v>
      </c>
      <c r="C356" s="103" t="n">
        <v>2</v>
      </c>
      <c r="D356" s="103"/>
      <c r="E356" s="103"/>
      <c r="F356" s="115" t="n">
        <v>2</v>
      </c>
      <c r="G356" s="115"/>
      <c r="H356" s="114"/>
      <c r="J356" s="86"/>
      <c r="K356" s="80"/>
    </row>
    <row r="357" customFormat="false" ht="15" hidden="false" customHeight="false" outlineLevel="0" collapsed="false">
      <c r="A357" s="41"/>
      <c r="B357" s="92" t="s">
        <v>123</v>
      </c>
      <c r="C357" s="103" t="n">
        <v>2</v>
      </c>
      <c r="D357" s="103"/>
      <c r="E357" s="103"/>
      <c r="F357" s="115" t="n">
        <v>2</v>
      </c>
      <c r="G357" s="115"/>
      <c r="H357" s="114"/>
      <c r="J357" s="86"/>
      <c r="K357" s="80"/>
    </row>
    <row r="358" customFormat="false" ht="15" hidden="false" customHeight="false" outlineLevel="0" collapsed="false">
      <c r="A358" s="41"/>
      <c r="B358" s="92" t="s">
        <v>124</v>
      </c>
      <c r="C358" s="103" t="n">
        <v>2</v>
      </c>
      <c r="D358" s="103"/>
      <c r="E358" s="103"/>
      <c r="F358" s="115" t="n">
        <v>2</v>
      </c>
      <c r="G358" s="115"/>
      <c r="H358" s="114"/>
      <c r="J358" s="86"/>
      <c r="K358" s="80"/>
    </row>
    <row r="359" customFormat="false" ht="15" hidden="false" customHeight="false" outlineLevel="0" collapsed="false">
      <c r="A359" s="41"/>
      <c r="B359" s="92" t="s">
        <v>125</v>
      </c>
      <c r="C359" s="103" t="n">
        <v>2</v>
      </c>
      <c r="D359" s="103"/>
      <c r="E359" s="103"/>
      <c r="F359" s="115" t="n">
        <v>2</v>
      </c>
      <c r="G359" s="115"/>
      <c r="H359" s="114"/>
      <c r="J359" s="86"/>
      <c r="K359" s="80"/>
    </row>
    <row r="360" customFormat="false" ht="15" hidden="false" customHeight="false" outlineLevel="0" collapsed="false">
      <c r="A360" s="41"/>
      <c r="B360" s="92" t="s">
        <v>126</v>
      </c>
      <c r="C360" s="103" t="n">
        <v>2</v>
      </c>
      <c r="D360" s="103"/>
      <c r="E360" s="103"/>
      <c r="F360" s="115"/>
      <c r="G360" s="115"/>
      <c r="H360" s="114"/>
      <c r="J360" s="86"/>
      <c r="K360" s="80"/>
    </row>
    <row r="361" customFormat="false" ht="15" hidden="false" customHeight="false" outlineLevel="0" collapsed="false">
      <c r="A361" s="41"/>
      <c r="B361" s="92" t="s">
        <v>127</v>
      </c>
      <c r="C361" s="103" t="n">
        <v>2</v>
      </c>
      <c r="D361" s="103"/>
      <c r="E361" s="103"/>
      <c r="F361" s="115" t="n">
        <v>2</v>
      </c>
      <c r="G361" s="115"/>
      <c r="H361" s="114"/>
      <c r="J361" s="86"/>
      <c r="K361" s="80"/>
    </row>
    <row r="362" customFormat="false" ht="15" hidden="false" customHeight="false" outlineLevel="0" collapsed="false">
      <c r="A362" s="41"/>
      <c r="B362" s="92" t="s">
        <v>128</v>
      </c>
      <c r="C362" s="103" t="n">
        <v>2</v>
      </c>
      <c r="D362" s="103"/>
      <c r="E362" s="103"/>
      <c r="F362" s="115" t="n">
        <v>2</v>
      </c>
      <c r="G362" s="115"/>
      <c r="H362" s="114"/>
      <c r="J362" s="86"/>
      <c r="K362" s="80"/>
    </row>
    <row r="363" customFormat="false" ht="15" hidden="false" customHeight="false" outlineLevel="0" collapsed="false">
      <c r="A363" s="41"/>
      <c r="B363" s="92" t="s">
        <v>129</v>
      </c>
      <c r="C363" s="103" t="n">
        <v>2</v>
      </c>
      <c r="D363" s="103"/>
      <c r="E363" s="103"/>
      <c r="F363" s="115" t="n">
        <v>2</v>
      </c>
      <c r="G363" s="115"/>
      <c r="H363" s="114"/>
      <c r="J363" s="86"/>
      <c r="K363" s="80"/>
    </row>
    <row r="364" customFormat="false" ht="15" hidden="false" customHeight="false" outlineLevel="0" collapsed="false">
      <c r="A364" s="41"/>
      <c r="B364" s="92" t="s">
        <v>130</v>
      </c>
      <c r="C364" s="103" t="n">
        <v>2</v>
      </c>
      <c r="D364" s="103"/>
      <c r="E364" s="103"/>
      <c r="F364" s="115" t="n">
        <v>2</v>
      </c>
      <c r="G364" s="115"/>
      <c r="H364" s="114"/>
      <c r="J364" s="86"/>
      <c r="K364" s="80"/>
    </row>
    <row r="365" customFormat="false" ht="15" hidden="false" customHeight="false" outlineLevel="0" collapsed="false">
      <c r="A365" s="41"/>
      <c r="B365" s="92" t="s">
        <v>131</v>
      </c>
      <c r="C365" s="103"/>
      <c r="D365" s="103" t="n">
        <v>1</v>
      </c>
      <c r="E365" s="103"/>
      <c r="F365" s="115"/>
      <c r="G365" s="115"/>
      <c r="H365" s="114"/>
      <c r="J365" s="86"/>
      <c r="K365" s="80"/>
    </row>
    <row r="366" customFormat="false" ht="15" hidden="false" customHeight="false" outlineLevel="0" collapsed="false">
      <c r="A366" s="41"/>
      <c r="B366" s="92" t="s">
        <v>132</v>
      </c>
      <c r="C366" s="103" t="n">
        <v>3</v>
      </c>
      <c r="D366" s="103"/>
      <c r="E366" s="103"/>
      <c r="F366" s="115"/>
      <c r="G366" s="115"/>
      <c r="H366" s="114"/>
      <c r="J366" s="86"/>
      <c r="K366" s="80"/>
    </row>
    <row r="367" customFormat="false" ht="15" hidden="false" customHeight="false" outlineLevel="0" collapsed="false">
      <c r="A367" s="41"/>
      <c r="B367" s="92" t="s">
        <v>133</v>
      </c>
      <c r="C367" s="103"/>
      <c r="D367" s="103"/>
      <c r="E367" s="103"/>
      <c r="F367" s="115"/>
      <c r="G367" s="115"/>
      <c r="H367" s="114"/>
      <c r="J367" s="86"/>
      <c r="K367" s="80"/>
    </row>
    <row r="368" customFormat="false" ht="15" hidden="false" customHeight="false" outlineLevel="0" collapsed="false">
      <c r="A368" s="41"/>
      <c r="B368" s="92" t="s">
        <v>134</v>
      </c>
      <c r="C368" s="103"/>
      <c r="D368" s="103"/>
      <c r="E368" s="103"/>
      <c r="F368" s="115"/>
      <c r="G368" s="115"/>
      <c r="H368" s="116" t="n">
        <v>10</v>
      </c>
      <c r="J368" s="86"/>
      <c r="K368" s="80"/>
    </row>
    <row r="369" customFormat="false" ht="15" hidden="false" customHeight="false" outlineLevel="0" collapsed="false">
      <c r="A369" s="41"/>
      <c r="B369" s="92" t="s">
        <v>135</v>
      </c>
      <c r="C369" s="103"/>
      <c r="D369" s="103"/>
      <c r="E369" s="103"/>
      <c r="F369" s="115"/>
      <c r="G369" s="115"/>
      <c r="H369" s="116" t="n">
        <v>10</v>
      </c>
      <c r="J369" s="86"/>
      <c r="K369" s="80"/>
    </row>
    <row r="370" customFormat="false" ht="15" hidden="false" customHeight="false" outlineLevel="0" collapsed="false">
      <c r="A370" s="41"/>
      <c r="B370" s="92" t="s">
        <v>136</v>
      </c>
      <c r="C370" s="103"/>
      <c r="D370" s="103"/>
      <c r="E370" s="103"/>
      <c r="F370" s="115"/>
      <c r="G370" s="115" t="n">
        <v>1</v>
      </c>
      <c r="H370" s="114"/>
      <c r="J370" s="86"/>
      <c r="K370" s="80"/>
    </row>
    <row r="371" customFormat="false" ht="15" hidden="false" customHeight="false" outlineLevel="0" collapsed="false">
      <c r="A371" s="41"/>
      <c r="B371" s="92" t="s">
        <v>137</v>
      </c>
      <c r="C371" s="103"/>
      <c r="D371" s="103"/>
      <c r="E371" s="103"/>
      <c r="F371" s="115"/>
      <c r="G371" s="115" t="n">
        <v>1</v>
      </c>
      <c r="H371" s="114"/>
      <c r="J371" s="86"/>
      <c r="K371" s="80"/>
    </row>
    <row r="372" customFormat="false" ht="15" hidden="false" customHeight="false" outlineLevel="0" collapsed="false">
      <c r="A372" s="41"/>
      <c r="B372" s="92" t="s">
        <v>138</v>
      </c>
      <c r="C372" s="103"/>
      <c r="D372" s="103"/>
      <c r="E372" s="103"/>
      <c r="F372" s="115"/>
      <c r="G372" s="115"/>
      <c r="H372" s="114"/>
      <c r="J372" s="86"/>
      <c r="K372" s="80"/>
    </row>
    <row r="373" customFormat="false" ht="15" hidden="false" customHeight="false" outlineLevel="0" collapsed="false">
      <c r="A373" s="41"/>
      <c r="B373" s="92" t="s">
        <v>139</v>
      </c>
      <c r="C373" s="103"/>
      <c r="D373" s="103"/>
      <c r="E373" s="103"/>
      <c r="F373" s="115"/>
      <c r="G373" s="115"/>
      <c r="H373" s="114"/>
      <c r="J373" s="86"/>
      <c r="K373" s="80"/>
    </row>
    <row r="374" customFormat="false" ht="15" hidden="false" customHeight="false" outlineLevel="0" collapsed="false">
      <c r="A374" s="41"/>
      <c r="B374" s="92" t="s">
        <v>140</v>
      </c>
      <c r="C374" s="103"/>
      <c r="D374" s="103"/>
      <c r="E374" s="103"/>
      <c r="F374" s="115"/>
      <c r="G374" s="115"/>
      <c r="H374" s="114"/>
      <c r="J374" s="86"/>
      <c r="K374" s="80"/>
    </row>
    <row r="375" s="12" customFormat="true" ht="15" hidden="false" customHeight="false" outlineLevel="0" collapsed="false">
      <c r="A375" s="41"/>
      <c r="B375" s="117" t="s">
        <v>184</v>
      </c>
      <c r="C375" s="42" t="n">
        <f aca="false">SUM(C348:C374)</f>
        <v>36</v>
      </c>
      <c r="D375" s="42" t="n">
        <f aca="false">SUM(D348:D374)</f>
        <v>1</v>
      </c>
      <c r="E375" s="42" t="n">
        <f aca="false">SUM(E348:E374)</f>
        <v>4</v>
      </c>
      <c r="F375" s="42" t="n">
        <f aca="false">SUM(F348:F374)</f>
        <v>20</v>
      </c>
      <c r="G375" s="42" t="n">
        <f aca="false">SUM(G348:G374)</f>
        <v>2</v>
      </c>
      <c r="H375" s="95" t="n">
        <f aca="false">SUM(H348:H374)</f>
        <v>20</v>
      </c>
      <c r="J375" s="86"/>
      <c r="K375" s="80"/>
    </row>
    <row r="376" s="12" customFormat="true" ht="15" hidden="false" customHeight="false" outlineLevel="0" collapsed="false">
      <c r="A376" s="41"/>
      <c r="B376" s="117" t="s">
        <v>185</v>
      </c>
      <c r="C376" s="94" t="n">
        <f aca="false">3.5*1.1</f>
        <v>3.85</v>
      </c>
      <c r="D376" s="94" t="n">
        <f aca="false">3*1.1</f>
        <v>3.3</v>
      </c>
      <c r="E376" s="94" t="n">
        <f aca="false">3.5*1</f>
        <v>3.5</v>
      </c>
      <c r="F376" s="94" t="n">
        <f aca="false">1.75*1</f>
        <v>1.75</v>
      </c>
      <c r="G376" s="94" t="n">
        <f aca="false">2.4*1</f>
        <v>2.4</v>
      </c>
      <c r="H376" s="93" t="n">
        <f aca="false">0.6*1</f>
        <v>0.6</v>
      </c>
      <c r="J376" s="86"/>
      <c r="K376" s="80"/>
    </row>
    <row r="377" s="12" customFormat="true" ht="15" hidden="false" customHeight="false" outlineLevel="0" collapsed="false">
      <c r="A377" s="41"/>
      <c r="B377" s="96" t="s">
        <v>98</v>
      </c>
      <c r="C377" s="118" t="n">
        <f aca="false">C375*C376</f>
        <v>138.6</v>
      </c>
      <c r="D377" s="118" t="n">
        <f aca="false">D375*D376</f>
        <v>3.3</v>
      </c>
      <c r="E377" s="118" t="n">
        <f aca="false">E375*E376</f>
        <v>14</v>
      </c>
      <c r="F377" s="118" t="n">
        <f aca="false">F375*F376</f>
        <v>35</v>
      </c>
      <c r="G377" s="118" t="n">
        <f aca="false">G375*G376</f>
        <v>4.8</v>
      </c>
      <c r="H377" s="100" t="n">
        <f aca="false">H375*H376</f>
        <v>12</v>
      </c>
      <c r="J377" s="86"/>
      <c r="K377" s="80"/>
    </row>
    <row r="378" customFormat="false" ht="15" hidden="false" customHeight="false" outlineLevel="0" collapsed="false">
      <c r="A378" s="41"/>
      <c r="B378" s="98"/>
      <c r="C378" s="42"/>
      <c r="D378" s="42"/>
      <c r="E378" s="42"/>
      <c r="F378" s="42"/>
      <c r="G378" s="42"/>
      <c r="H378" s="42"/>
      <c r="I378" s="42"/>
      <c r="J378" s="86"/>
      <c r="K378" s="80"/>
    </row>
    <row r="379" customFormat="false" ht="15" hidden="false" customHeight="false" outlineLevel="0" collapsed="false">
      <c r="A379" s="41"/>
      <c r="B379" s="90" t="s">
        <v>141</v>
      </c>
      <c r="C379" s="105" t="s">
        <v>178</v>
      </c>
      <c r="D379" s="105" t="s">
        <v>179</v>
      </c>
      <c r="E379" s="112" t="s">
        <v>186</v>
      </c>
      <c r="F379" s="112" t="s">
        <v>187</v>
      </c>
      <c r="G379" s="112" t="s">
        <v>188</v>
      </c>
      <c r="H379" s="112" t="s">
        <v>189</v>
      </c>
      <c r="I379" s="113" t="s">
        <v>183</v>
      </c>
      <c r="J379" s="86"/>
      <c r="K379" s="80"/>
    </row>
    <row r="380" s="12" customFormat="true" ht="15" hidden="false" customHeight="false" outlineLevel="0" collapsed="false">
      <c r="A380" s="41"/>
      <c r="B380" s="92" t="s">
        <v>142</v>
      </c>
      <c r="C380" s="103"/>
      <c r="D380" s="103" t="n">
        <v>2</v>
      </c>
      <c r="F380" s="115"/>
      <c r="G380" s="115"/>
      <c r="H380" s="119"/>
      <c r="I380" s="120"/>
      <c r="J380" s="86"/>
      <c r="K380" s="80"/>
    </row>
    <row r="381" s="12" customFormat="true" ht="15" hidden="false" customHeight="false" outlineLevel="0" collapsed="false">
      <c r="A381" s="41"/>
      <c r="B381" s="92" t="s">
        <v>143</v>
      </c>
      <c r="C381" s="103"/>
      <c r="D381" s="103"/>
      <c r="F381" s="115"/>
      <c r="G381" s="115"/>
      <c r="H381" s="119"/>
      <c r="I381" s="120" t="n">
        <v>6</v>
      </c>
      <c r="J381" s="86"/>
      <c r="K381" s="80"/>
    </row>
    <row r="382" s="12" customFormat="true" ht="15" hidden="false" customHeight="false" outlineLevel="0" collapsed="false">
      <c r="A382" s="41"/>
      <c r="B382" s="92" t="s">
        <v>144</v>
      </c>
      <c r="C382" s="103"/>
      <c r="D382" s="103"/>
      <c r="F382" s="115"/>
      <c r="G382" s="115"/>
      <c r="H382" s="119"/>
      <c r="I382" s="120" t="n">
        <v>6</v>
      </c>
      <c r="J382" s="86"/>
      <c r="K382" s="80"/>
    </row>
    <row r="383" s="12" customFormat="true" ht="15" hidden="false" customHeight="false" outlineLevel="0" collapsed="false">
      <c r="A383" s="41"/>
      <c r="B383" s="92" t="s">
        <v>145</v>
      </c>
      <c r="C383" s="103"/>
      <c r="D383" s="103"/>
      <c r="F383" s="115"/>
      <c r="G383" s="115" t="n">
        <v>1</v>
      </c>
      <c r="H383" s="119"/>
      <c r="I383" s="120"/>
      <c r="J383" s="86"/>
      <c r="K383" s="80"/>
    </row>
    <row r="384" s="12" customFormat="true" ht="15" hidden="false" customHeight="false" outlineLevel="0" collapsed="false">
      <c r="A384" s="99"/>
      <c r="B384" s="92" t="s">
        <v>146</v>
      </c>
      <c r="C384" s="103" t="n">
        <v>2</v>
      </c>
      <c r="D384" s="103"/>
      <c r="F384" s="115"/>
      <c r="G384" s="115"/>
      <c r="H384" s="115"/>
      <c r="I384" s="120"/>
      <c r="J384" s="86"/>
      <c r="K384" s="80"/>
    </row>
    <row r="385" s="12" customFormat="true" ht="15" hidden="false" customHeight="false" outlineLevel="0" collapsed="false">
      <c r="A385" s="41"/>
      <c r="B385" s="92" t="s">
        <v>147</v>
      </c>
      <c r="C385" s="103"/>
      <c r="D385" s="103"/>
      <c r="F385" s="115"/>
      <c r="G385" s="115"/>
      <c r="H385" s="115" t="n">
        <v>1</v>
      </c>
      <c r="I385" s="120"/>
      <c r="J385" s="86"/>
      <c r="K385" s="80"/>
    </row>
    <row r="386" s="12" customFormat="true" ht="15" hidden="false" customHeight="false" outlineLevel="0" collapsed="false">
      <c r="A386" s="41"/>
      <c r="B386" s="92" t="s">
        <v>148</v>
      </c>
      <c r="C386" s="103"/>
      <c r="D386" s="103"/>
      <c r="F386" s="115"/>
      <c r="G386" s="115"/>
      <c r="H386" s="115" t="n">
        <v>1</v>
      </c>
      <c r="I386" s="120"/>
      <c r="J386" s="86"/>
      <c r="K386" s="80"/>
    </row>
    <row r="387" s="12" customFormat="true" ht="15" hidden="false" customHeight="false" outlineLevel="0" collapsed="false">
      <c r="A387" s="41"/>
      <c r="B387" s="92" t="s">
        <v>149</v>
      </c>
      <c r="C387" s="103"/>
      <c r="D387" s="103"/>
      <c r="F387" s="115"/>
      <c r="G387" s="115"/>
      <c r="H387" s="115" t="n">
        <v>1</v>
      </c>
      <c r="I387" s="120"/>
      <c r="J387" s="86"/>
      <c r="K387" s="80"/>
    </row>
    <row r="388" s="12" customFormat="true" ht="15" hidden="false" customHeight="false" outlineLevel="0" collapsed="false">
      <c r="A388" s="41"/>
      <c r="B388" s="92" t="s">
        <v>150</v>
      </c>
      <c r="C388" s="103"/>
      <c r="D388" s="103"/>
      <c r="F388" s="115"/>
      <c r="G388" s="115"/>
      <c r="H388" s="115" t="n">
        <v>1</v>
      </c>
      <c r="I388" s="120"/>
      <c r="J388" s="86"/>
      <c r="K388" s="80"/>
    </row>
    <row r="389" s="12" customFormat="true" ht="15" hidden="false" customHeight="false" outlineLevel="0" collapsed="false">
      <c r="A389" s="41"/>
      <c r="B389" s="92" t="s">
        <v>151</v>
      </c>
      <c r="C389" s="103"/>
      <c r="D389" s="103"/>
      <c r="E389" s="115" t="n">
        <v>1</v>
      </c>
      <c r="F389" s="115"/>
      <c r="G389" s="115"/>
      <c r="I389" s="120"/>
      <c r="J389" s="86"/>
      <c r="K389" s="80"/>
    </row>
    <row r="390" s="12" customFormat="true" ht="15" hidden="false" customHeight="false" outlineLevel="0" collapsed="false">
      <c r="A390" s="41"/>
      <c r="B390" s="92" t="s">
        <v>152</v>
      </c>
      <c r="C390" s="103"/>
      <c r="D390" s="103"/>
      <c r="E390" s="115" t="n">
        <v>1</v>
      </c>
      <c r="F390" s="115"/>
      <c r="G390" s="115"/>
      <c r="I390" s="120"/>
      <c r="J390" s="86"/>
      <c r="K390" s="80"/>
    </row>
    <row r="391" s="12" customFormat="true" ht="15" hidden="false" customHeight="false" outlineLevel="0" collapsed="false">
      <c r="A391" s="41"/>
      <c r="B391" s="92" t="s">
        <v>153</v>
      </c>
      <c r="C391" s="103"/>
      <c r="D391" s="103"/>
      <c r="F391" s="115"/>
      <c r="G391" s="115"/>
      <c r="H391" s="115" t="n">
        <v>1</v>
      </c>
      <c r="I391" s="120"/>
      <c r="J391" s="86"/>
      <c r="K391" s="80"/>
    </row>
    <row r="392" s="12" customFormat="true" ht="15" hidden="false" customHeight="false" outlineLevel="0" collapsed="false">
      <c r="A392" s="41"/>
      <c r="B392" s="92" t="s">
        <v>154</v>
      </c>
      <c r="C392" s="103"/>
      <c r="D392" s="103"/>
      <c r="F392" s="115"/>
      <c r="G392" s="115"/>
      <c r="H392" s="115" t="n">
        <v>1</v>
      </c>
      <c r="I392" s="120"/>
      <c r="J392" s="86"/>
      <c r="K392" s="80"/>
    </row>
    <row r="393" s="12" customFormat="true" ht="15" hidden="false" customHeight="false" outlineLevel="0" collapsed="false">
      <c r="A393" s="41"/>
      <c r="B393" s="92" t="s">
        <v>155</v>
      </c>
      <c r="C393" s="103"/>
      <c r="D393" s="103"/>
      <c r="F393" s="115"/>
      <c r="G393" s="115"/>
      <c r="H393" s="115" t="n">
        <v>1</v>
      </c>
      <c r="I393" s="120"/>
      <c r="J393" s="86"/>
      <c r="K393" s="80"/>
    </row>
    <row r="394" s="12" customFormat="true" ht="15" hidden="false" customHeight="false" outlineLevel="0" collapsed="false">
      <c r="A394" s="41"/>
      <c r="B394" s="92" t="s">
        <v>156</v>
      </c>
      <c r="C394" s="103"/>
      <c r="D394" s="103"/>
      <c r="F394" s="115"/>
      <c r="G394" s="115"/>
      <c r="H394" s="115" t="n">
        <v>1</v>
      </c>
      <c r="I394" s="120"/>
      <c r="J394" s="86"/>
      <c r="K394" s="80"/>
    </row>
    <row r="395" s="12" customFormat="true" ht="15" hidden="false" customHeight="false" outlineLevel="0" collapsed="false">
      <c r="A395" s="41"/>
      <c r="B395" s="92" t="s">
        <v>157</v>
      </c>
      <c r="C395" s="103"/>
      <c r="D395" s="103"/>
      <c r="F395" s="115"/>
      <c r="G395" s="115"/>
      <c r="H395" s="115" t="n">
        <v>1</v>
      </c>
      <c r="I395" s="120"/>
      <c r="J395" s="86"/>
      <c r="K395" s="80"/>
    </row>
    <row r="396" s="12" customFormat="true" ht="15" hidden="false" customHeight="false" outlineLevel="0" collapsed="false">
      <c r="A396" s="41"/>
      <c r="B396" s="92" t="s">
        <v>158</v>
      </c>
      <c r="C396" s="103"/>
      <c r="D396" s="103"/>
      <c r="F396" s="115"/>
      <c r="G396" s="115"/>
      <c r="H396" s="115"/>
      <c r="I396" s="120"/>
      <c r="J396" s="86"/>
      <c r="K396" s="80"/>
    </row>
    <row r="397" s="12" customFormat="true" ht="15" hidden="false" customHeight="false" outlineLevel="0" collapsed="false">
      <c r="A397" s="41"/>
      <c r="B397" s="92" t="s">
        <v>159</v>
      </c>
      <c r="C397" s="103"/>
      <c r="D397" s="103"/>
      <c r="F397" s="115"/>
      <c r="G397" s="115"/>
      <c r="H397" s="115" t="n">
        <v>1</v>
      </c>
      <c r="I397" s="120"/>
      <c r="J397" s="86"/>
      <c r="K397" s="80"/>
    </row>
    <row r="398" s="12" customFormat="true" ht="15" hidden="false" customHeight="false" outlineLevel="0" collapsed="false">
      <c r="A398" s="41"/>
      <c r="B398" s="92" t="s">
        <v>160</v>
      </c>
      <c r="C398" s="103"/>
      <c r="D398" s="103"/>
      <c r="F398" s="115"/>
      <c r="G398" s="115"/>
      <c r="H398" s="115"/>
      <c r="I398" s="120"/>
      <c r="J398" s="86"/>
      <c r="K398" s="80"/>
    </row>
    <row r="399" s="12" customFormat="true" ht="15" hidden="false" customHeight="false" outlineLevel="0" collapsed="false">
      <c r="A399" s="41"/>
      <c r="B399" s="92" t="s">
        <v>161</v>
      </c>
      <c r="C399" s="103"/>
      <c r="D399" s="103"/>
      <c r="F399" s="115" t="n">
        <v>1</v>
      </c>
      <c r="G399" s="115"/>
      <c r="H399" s="115"/>
      <c r="I399" s="120"/>
      <c r="J399" s="86"/>
      <c r="K399" s="80"/>
    </row>
    <row r="400" s="12" customFormat="true" ht="15" hidden="false" customHeight="false" outlineLevel="0" collapsed="false">
      <c r="A400" s="41"/>
      <c r="B400" s="92" t="s">
        <v>162</v>
      </c>
      <c r="C400" s="103"/>
      <c r="D400" s="103"/>
      <c r="F400" s="115" t="n">
        <v>1</v>
      </c>
      <c r="G400" s="115"/>
      <c r="H400" s="115"/>
      <c r="I400" s="120"/>
      <c r="J400" s="86"/>
      <c r="K400" s="80"/>
    </row>
    <row r="401" s="12" customFormat="true" ht="15" hidden="false" customHeight="false" outlineLevel="0" collapsed="false">
      <c r="A401" s="41"/>
      <c r="B401" s="92" t="s">
        <v>163</v>
      </c>
      <c r="C401" s="103"/>
      <c r="D401" s="103"/>
      <c r="F401" s="115" t="n">
        <v>1</v>
      </c>
      <c r="G401" s="115"/>
      <c r="H401" s="115"/>
      <c r="I401" s="120"/>
      <c r="J401" s="86"/>
      <c r="K401" s="80"/>
    </row>
    <row r="402" s="12" customFormat="true" ht="15" hidden="false" customHeight="false" outlineLevel="0" collapsed="false">
      <c r="A402" s="41"/>
      <c r="B402" s="92" t="s">
        <v>164</v>
      </c>
      <c r="C402" s="103"/>
      <c r="D402" s="103"/>
      <c r="F402" s="115" t="n">
        <v>1</v>
      </c>
      <c r="G402" s="115"/>
      <c r="H402" s="115"/>
      <c r="I402" s="120"/>
      <c r="J402" s="86"/>
      <c r="K402" s="80"/>
    </row>
    <row r="403" s="12" customFormat="true" ht="15" hidden="false" customHeight="false" outlineLevel="0" collapsed="false">
      <c r="A403" s="41"/>
      <c r="B403" s="92" t="s">
        <v>165</v>
      </c>
      <c r="C403" s="103"/>
      <c r="D403" s="103"/>
      <c r="F403" s="115"/>
      <c r="G403" s="115"/>
      <c r="H403" s="115"/>
      <c r="I403" s="120"/>
      <c r="J403" s="86"/>
      <c r="K403" s="80"/>
    </row>
    <row r="404" customFormat="false" ht="15" hidden="false" customHeight="false" outlineLevel="0" collapsed="false">
      <c r="A404" s="41"/>
      <c r="B404" s="117" t="s">
        <v>184</v>
      </c>
      <c r="C404" s="103" t="n">
        <f aca="false">SUM(C380:C403)</f>
        <v>2</v>
      </c>
      <c r="D404" s="103" t="n">
        <f aca="false">SUM(D380:D403)</f>
        <v>2</v>
      </c>
      <c r="E404" s="103" t="n">
        <f aca="false">SUM(E380:E403)</f>
        <v>2</v>
      </c>
      <c r="F404" s="103" t="n">
        <f aca="false">SUM(F380:F403)</f>
        <v>4</v>
      </c>
      <c r="G404" s="103" t="n">
        <f aca="false">SUM(G380:G403)</f>
        <v>1</v>
      </c>
      <c r="H404" s="103" t="n">
        <f aca="false">SUM(H380:H403)</f>
        <v>10</v>
      </c>
      <c r="I404" s="102" t="n">
        <f aca="false">SUM(I380:I403)</f>
        <v>12</v>
      </c>
      <c r="J404" s="86"/>
      <c r="K404" s="80"/>
    </row>
    <row r="405" customFormat="false" ht="15" hidden="false" customHeight="false" outlineLevel="0" collapsed="false">
      <c r="A405" s="41"/>
      <c r="B405" s="117" t="s">
        <v>185</v>
      </c>
      <c r="C405" s="94" t="n">
        <f aca="false">3.5*1.1</f>
        <v>3.85</v>
      </c>
      <c r="D405" s="94" t="n">
        <f aca="false">3*1.1</f>
        <v>3.3</v>
      </c>
      <c r="E405" s="94" t="n">
        <f aca="false">1.65*1.7</f>
        <v>2.805</v>
      </c>
      <c r="F405" s="94" t="n">
        <f aca="false">1.4*1</f>
        <v>1.4</v>
      </c>
      <c r="G405" s="94" t="n">
        <f aca="false">2.2*1</f>
        <v>2.2</v>
      </c>
      <c r="H405" s="94" t="n">
        <f aca="false">1.8*1.7</f>
        <v>3.06</v>
      </c>
      <c r="I405" s="93" t="n">
        <f aca="false">0.6*1</f>
        <v>0.6</v>
      </c>
      <c r="J405" s="86"/>
      <c r="K405" s="80"/>
    </row>
    <row r="406" customFormat="false" ht="15" hidden="false" customHeight="false" outlineLevel="0" collapsed="false">
      <c r="A406" s="41"/>
      <c r="B406" s="96" t="s">
        <v>98</v>
      </c>
      <c r="C406" s="118" t="n">
        <f aca="false">C404*C405</f>
        <v>7.7</v>
      </c>
      <c r="D406" s="118" t="n">
        <f aca="false">D404*D405</f>
        <v>6.6</v>
      </c>
      <c r="E406" s="118" t="n">
        <f aca="false">E404*E405</f>
        <v>5.61</v>
      </c>
      <c r="F406" s="118" t="n">
        <f aca="false">F404*F405</f>
        <v>5.6</v>
      </c>
      <c r="G406" s="118" t="n">
        <f aca="false">G404*G405</f>
        <v>2.2</v>
      </c>
      <c r="H406" s="118" t="n">
        <f aca="false">H404*H405</f>
        <v>30.6</v>
      </c>
      <c r="I406" s="100" t="n">
        <f aca="false">I404*I405</f>
        <v>7.2</v>
      </c>
      <c r="J406" s="86"/>
      <c r="K406" s="80"/>
    </row>
    <row r="407" customFormat="false" ht="15" hidden="false" customHeight="false" outlineLevel="0" collapsed="false">
      <c r="A407" s="121"/>
      <c r="B407" s="122"/>
      <c r="C407" s="123"/>
      <c r="D407" s="123"/>
      <c r="E407" s="123"/>
      <c r="F407" s="123"/>
      <c r="G407" s="123"/>
      <c r="H407" s="123"/>
      <c r="I407" s="123"/>
      <c r="J407" s="124"/>
      <c r="K407" s="125"/>
    </row>
  </sheetData>
  <autoFilter ref="A8:K8"/>
  <mergeCells count="2">
    <mergeCell ref="A1:K1"/>
    <mergeCell ref="A2:K2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4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6" manualBreakCount="6">
    <brk id="42" man="true" max="16383" min="0"/>
    <brk id="100" man="true" max="16383" min="0"/>
    <brk id="166" man="true" max="16383" min="0"/>
    <brk id="224" man="true" max="16383" min="0"/>
    <brk id="281" man="true" max="16383" min="0"/>
    <brk id="339" man="true" max="16383" min="0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000"/>
    <pageSetUpPr fitToPage="false"/>
  </sheetPr>
  <dimension ref="A1:E28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D16" activeCellId="0" sqref="D16"/>
    </sheetView>
  </sheetViews>
  <sheetFormatPr defaultColWidth="8.9921875" defaultRowHeight="15" zeroHeight="false" outlineLevelRow="0" outlineLevelCol="0"/>
  <cols>
    <col collapsed="false" customWidth="true" hidden="false" outlineLevel="0" max="1" min="1" style="1" width="89.28"/>
    <col collapsed="false" customWidth="true" hidden="false" outlineLevel="0" max="2" min="2" style="4" width="19.8"/>
    <col collapsed="false" customWidth="true" hidden="false" outlineLevel="0" max="3" min="3" style="5" width="16.2"/>
    <col collapsed="false" customWidth="true" hidden="false" outlineLevel="0" max="4" min="4" style="5" width="19.3"/>
    <col collapsed="false" customWidth="true" hidden="false" outlineLevel="0" max="5" min="5" style="5" width="21"/>
    <col collapsed="false" customWidth="false" hidden="false" outlineLevel="0" max="1017" min="6" style="5" width="9"/>
    <col collapsed="false" customWidth="true" hidden="false" outlineLevel="0" max="1024" min="1018" style="0" width="10.4"/>
  </cols>
  <sheetData>
    <row r="1" s="7" customFormat="true" ht="15" hidden="false" customHeight="true" outlineLevel="0" collapsed="false">
      <c r="A1" s="6" t="s">
        <v>190</v>
      </c>
      <c r="B1" s="6"/>
      <c r="C1" s="6"/>
      <c r="D1" s="6"/>
      <c r="E1" s="6"/>
    </row>
    <row r="2" s="7" customFormat="true" ht="15" hidden="false" customHeight="true" outlineLevel="0" collapsed="false">
      <c r="A2" s="8" t="s">
        <v>191</v>
      </c>
      <c r="B2" s="8"/>
      <c r="C2" s="8"/>
      <c r="D2" s="8"/>
      <c r="E2" s="8"/>
    </row>
    <row r="3" s="12" customFormat="true" ht="15" hidden="false" customHeight="false" outlineLevel="0" collapsed="false">
      <c r="A3" s="126" t="s">
        <v>192</v>
      </c>
      <c r="B3" s="10"/>
      <c r="C3" s="11"/>
      <c r="E3" s="127"/>
    </row>
    <row r="4" s="12" customFormat="true" ht="15" hidden="false" customHeight="false" outlineLevel="0" collapsed="false">
      <c r="A4" s="126" t="s">
        <v>193</v>
      </c>
      <c r="B4" s="10"/>
      <c r="C4" s="11"/>
      <c r="E4" s="127"/>
    </row>
    <row r="5" s="12" customFormat="true" ht="15" hidden="false" customHeight="false" outlineLevel="0" collapsed="false">
      <c r="A5" s="126" t="s">
        <v>194</v>
      </c>
      <c r="B5" s="10"/>
      <c r="C5" s="11"/>
      <c r="E5" s="127"/>
    </row>
    <row r="6" s="12" customFormat="true" ht="15" hidden="false" customHeight="false" outlineLevel="0" collapsed="false">
      <c r="A6" s="126" t="s">
        <v>195</v>
      </c>
      <c r="B6" s="10"/>
      <c r="C6" s="11"/>
      <c r="E6" s="127"/>
    </row>
    <row r="7" s="12" customFormat="true" ht="15" hidden="false" customHeight="false" outlineLevel="0" collapsed="false">
      <c r="A7" s="126" t="s">
        <v>196</v>
      </c>
      <c r="B7" s="20"/>
      <c r="C7" s="11"/>
      <c r="E7" s="127"/>
    </row>
    <row r="8" customFormat="false" ht="15.75" hidden="false" customHeight="true" outlineLevel="0" collapsed="false">
      <c r="A8" s="24"/>
      <c r="B8" s="26"/>
      <c r="C8" s="26"/>
      <c r="D8" s="26"/>
      <c r="E8" s="27"/>
    </row>
    <row r="9" customFormat="false" ht="15.75" hidden="false" customHeight="true" outlineLevel="0" collapsed="false">
      <c r="A9" s="24" t="s">
        <v>15</v>
      </c>
      <c r="B9" s="128" t="s">
        <v>197</v>
      </c>
      <c r="C9" s="26" t="s">
        <v>198</v>
      </c>
      <c r="D9" s="26" t="s">
        <v>199</v>
      </c>
      <c r="E9" s="27"/>
    </row>
    <row r="10" s="28" customFormat="true" ht="58.5" hidden="false" customHeight="true" outlineLevel="0" collapsed="false">
      <c r="A10" s="129" t="s">
        <v>200</v>
      </c>
      <c r="B10" s="130" t="n">
        <f aca="false">'Planilha Orçamentária'!J24</f>
        <v>513894.68</v>
      </c>
      <c r="C10" s="131" t="n">
        <f aca="false">B10/$B$28</f>
        <v>0.676430569376156</v>
      </c>
      <c r="D10" s="131" t="n">
        <f aca="false">C10</f>
        <v>0.676430569376156</v>
      </c>
      <c r="E10" s="132" t="s">
        <v>201</v>
      </c>
    </row>
    <row r="11" customFormat="false" ht="38.25" hidden="false" customHeight="true" outlineLevel="0" collapsed="false">
      <c r="A11" s="129" t="s">
        <v>202</v>
      </c>
      <c r="B11" s="130" t="n">
        <f aca="false">'Planilha Orçamentária'!J28</f>
        <v>97237.42</v>
      </c>
      <c r="C11" s="131" t="n">
        <f aca="false">B11/$B$28</f>
        <v>0.127991913392192</v>
      </c>
      <c r="D11" s="131" t="n">
        <f aca="false">C11+D10</f>
        <v>0.804422482768348</v>
      </c>
      <c r="E11" s="132" t="s">
        <v>201</v>
      </c>
    </row>
    <row r="12" customFormat="false" ht="40.5" hidden="false" customHeight="true" outlineLevel="0" collapsed="false">
      <c r="A12" s="129" t="s">
        <v>27</v>
      </c>
      <c r="B12" s="130" t="n">
        <f aca="false">'Planilha Orçamentária'!J11</f>
        <v>52230.56</v>
      </c>
      <c r="C12" s="131" t="n">
        <f aca="false">B12/$B$28</f>
        <v>0.0687501716103297</v>
      </c>
      <c r="D12" s="131" t="n">
        <f aca="false">C12+D11</f>
        <v>0.873172654378678</v>
      </c>
      <c r="E12" s="132" t="s">
        <v>203</v>
      </c>
    </row>
    <row r="13" customFormat="false" ht="15.75" hidden="false" customHeight="true" outlineLevel="0" collapsed="false">
      <c r="A13" s="129" t="s">
        <v>73</v>
      </c>
      <c r="B13" s="130" t="n">
        <f aca="false">'Planilha Orçamentária'!J30</f>
        <v>47985.13</v>
      </c>
      <c r="C13" s="131" t="n">
        <f aca="false">B13/$B$28</f>
        <v>0.0631619864356036</v>
      </c>
      <c r="D13" s="131" t="n">
        <f aca="false">C13+D12</f>
        <v>0.936334640814282</v>
      </c>
      <c r="E13" s="132" t="s">
        <v>203</v>
      </c>
    </row>
    <row r="14" customFormat="false" ht="23.25" hidden="false" customHeight="true" outlineLevel="0" collapsed="false">
      <c r="A14" s="129" t="s">
        <v>34</v>
      </c>
      <c r="B14" s="130" t="n">
        <f aca="false">'Planilha Orçamentária'!J14</f>
        <v>11308.26</v>
      </c>
      <c r="C14" s="131" t="n">
        <f aca="false">B14/$B$28</f>
        <v>0.0148848646389054</v>
      </c>
      <c r="D14" s="131" t="n">
        <f aca="false">C14+D13</f>
        <v>0.951219505453187</v>
      </c>
      <c r="E14" s="132" t="s">
        <v>204</v>
      </c>
    </row>
    <row r="15" customFormat="false" ht="15.75" hidden="false" customHeight="true" outlineLevel="0" collapsed="false">
      <c r="A15" s="129" t="s">
        <v>54</v>
      </c>
      <c r="B15" s="130" t="n">
        <f aca="false">'Planilha Orçamentária'!J22</f>
        <v>9903.2</v>
      </c>
      <c r="C15" s="131" t="n">
        <f aca="false">B15/$B$28</f>
        <v>0.0130354087624452</v>
      </c>
      <c r="D15" s="131" t="n">
        <f aca="false">C15+D14</f>
        <v>0.964254914215632</v>
      </c>
      <c r="E15" s="132" t="s">
        <v>204</v>
      </c>
    </row>
    <row r="16" customFormat="false" ht="46.5" hidden="false" customHeight="false" outlineLevel="0" collapsed="false">
      <c r="A16" s="129" t="s">
        <v>205</v>
      </c>
      <c r="B16" s="130" t="n">
        <f aca="false">'Planilha Orçamentária'!J23</f>
        <v>6723.82</v>
      </c>
      <c r="C16" s="131" t="n">
        <f aca="false">B16/$B$28</f>
        <v>0.00885044653698844</v>
      </c>
      <c r="D16" s="131" t="n">
        <f aca="false">C16+D15</f>
        <v>0.973105360752621</v>
      </c>
      <c r="E16" s="132" t="s">
        <v>204</v>
      </c>
    </row>
    <row r="17" customFormat="false" ht="15" hidden="false" customHeight="false" outlineLevel="0" collapsed="false">
      <c r="A17" s="129" t="s">
        <v>79</v>
      </c>
      <c r="B17" s="130" t="n">
        <f aca="false">'Planilha Orçamentária'!J33</f>
        <v>4415.71</v>
      </c>
      <c r="C17" s="131" t="n">
        <f aca="false">B17/$B$28</f>
        <v>0.00581232175725187</v>
      </c>
      <c r="D17" s="131" t="n">
        <f aca="false">C17+D16</f>
        <v>0.978917682509873</v>
      </c>
      <c r="E17" s="132" t="s">
        <v>204</v>
      </c>
    </row>
    <row r="18" customFormat="false" ht="48" hidden="false" customHeight="true" outlineLevel="0" collapsed="false">
      <c r="A18" s="129" t="s">
        <v>206</v>
      </c>
      <c r="B18" s="130" t="n">
        <f aca="false">'Planilha Orçamentária'!J19</f>
        <v>3658.48</v>
      </c>
      <c r="C18" s="131" t="n">
        <f aca="false">B18/$B$28</f>
        <v>0.00481559316677744</v>
      </c>
      <c r="D18" s="131" t="n">
        <f aca="false">C18+D17</f>
        <v>0.98373327567665</v>
      </c>
      <c r="E18" s="132" t="s">
        <v>204</v>
      </c>
    </row>
    <row r="19" customFormat="false" ht="15.75" hidden="false" customHeight="true" outlineLevel="0" collapsed="false">
      <c r="A19" s="129" t="s">
        <v>207</v>
      </c>
      <c r="B19" s="130" t="n">
        <f aca="false">'Planilha Orçamentária'!J20</f>
        <v>3606.96</v>
      </c>
      <c r="C19" s="131" t="n">
        <f aca="false">B19/$B$28</f>
        <v>0.00474777829285374</v>
      </c>
      <c r="D19" s="131" t="n">
        <f aca="false">C19+D18</f>
        <v>0.988481053969504</v>
      </c>
      <c r="E19" s="132" t="s">
        <v>204</v>
      </c>
    </row>
    <row r="20" customFormat="false" ht="45.75" hidden="false" customHeight="true" outlineLevel="0" collapsed="false">
      <c r="A20" s="129" t="s">
        <v>37</v>
      </c>
      <c r="B20" s="130" t="n">
        <f aca="false">'Planilha Orçamentária'!J15</f>
        <v>2499</v>
      </c>
      <c r="C20" s="131" t="n">
        <f aca="false">B20/$B$28</f>
        <v>0.0032893899443968</v>
      </c>
      <c r="D20" s="131" t="n">
        <f aca="false">C20+D19</f>
        <v>0.991770443913901</v>
      </c>
      <c r="E20" s="132" t="s">
        <v>204</v>
      </c>
    </row>
    <row r="21" customFormat="false" ht="45.75" hidden="false" customHeight="true" outlineLevel="0" collapsed="false">
      <c r="A21" s="129" t="s">
        <v>75</v>
      </c>
      <c r="B21" s="130" t="n">
        <f aca="false">'Planilha Orçamentária'!J31</f>
        <v>2139.48</v>
      </c>
      <c r="C21" s="131" t="n">
        <f aca="false">B21/$B$28</f>
        <v>0.00281616006332056</v>
      </c>
      <c r="D21" s="131" t="n">
        <f aca="false">C21+D20</f>
        <v>0.994586603977221</v>
      </c>
      <c r="E21" s="132" t="s">
        <v>204</v>
      </c>
    </row>
    <row r="22" customFormat="false" ht="45.75" hidden="false" customHeight="true" outlineLevel="0" collapsed="false">
      <c r="A22" s="129" t="s">
        <v>208</v>
      </c>
      <c r="B22" s="130" t="n">
        <f aca="false">'Planilha Orçamentária'!J25</f>
        <v>1543.36</v>
      </c>
      <c r="C22" s="131" t="n">
        <f aca="false">B22/$B$28</f>
        <v>0.00203149774493167</v>
      </c>
      <c r="D22" s="131" t="n">
        <f aca="false">C22+D21</f>
        <v>0.996618101722153</v>
      </c>
      <c r="E22" s="132" t="s">
        <v>204</v>
      </c>
    </row>
    <row r="23" customFormat="false" ht="15.75" hidden="false" customHeight="true" outlineLevel="0" collapsed="false">
      <c r="A23" s="129" t="s">
        <v>209</v>
      </c>
      <c r="B23" s="130" t="n">
        <f aca="false">'Planilha Orçamentária'!J16</f>
        <v>1167.9</v>
      </c>
      <c r="C23" s="131" t="n">
        <f aca="false">B23/$B$28</f>
        <v>0.00153728632095279</v>
      </c>
      <c r="D23" s="131" t="n">
        <f aca="false">C23+D22</f>
        <v>0.998155388043106</v>
      </c>
      <c r="E23" s="132" t="s">
        <v>204</v>
      </c>
    </row>
    <row r="24" customFormat="false" ht="15.75" hidden="false" customHeight="true" outlineLevel="0" collapsed="false">
      <c r="A24" s="129" t="s">
        <v>81</v>
      </c>
      <c r="B24" s="130" t="n">
        <f aca="false">'Planilha Orçamentária'!J34</f>
        <v>863.34</v>
      </c>
      <c r="C24" s="131" t="n">
        <f aca="false">B24/$B$28</f>
        <v>0.00113639932556844</v>
      </c>
      <c r="D24" s="131" t="n">
        <f aca="false">C24+D23</f>
        <v>0.999291787368674</v>
      </c>
      <c r="E24" s="132" t="s">
        <v>204</v>
      </c>
    </row>
    <row r="25" customFormat="false" ht="32.25" hidden="false" customHeight="true" outlineLevel="0" collapsed="false">
      <c r="A25" s="129" t="s">
        <v>66</v>
      </c>
      <c r="B25" s="130" t="n">
        <f aca="false">'Planilha Orçamentária'!J27</f>
        <v>437.54</v>
      </c>
      <c r="C25" s="131" t="n">
        <f aca="false">B25/$B$28</f>
        <v>0.000575926241004953</v>
      </c>
      <c r="D25" s="131" t="n">
        <f aca="false">C25+D24</f>
        <v>0.999867713609679</v>
      </c>
      <c r="E25" s="132" t="s">
        <v>204</v>
      </c>
    </row>
    <row r="26" customFormat="false" ht="27.35" hidden="false" customHeight="false" outlineLevel="0" collapsed="false">
      <c r="A26" s="133" t="s">
        <v>210</v>
      </c>
      <c r="B26" s="134" t="n">
        <f aca="false">'Planilha Orçamentária'!J17</f>
        <v>100.5</v>
      </c>
      <c r="C26" s="135" t="n">
        <f aca="false">B26/$B$28</f>
        <v>0.00013228639032088</v>
      </c>
      <c r="D26" s="135" t="n">
        <f aca="false">C26+D25</f>
        <v>1</v>
      </c>
      <c r="E26" s="136" t="s">
        <v>204</v>
      </c>
    </row>
    <row r="27" customFormat="false" ht="15" hidden="false" customHeight="false" outlineLevel="0" collapsed="false">
      <c r="C27" s="137"/>
    </row>
    <row r="28" customFormat="false" ht="15" hidden="false" customHeight="false" outlineLevel="0" collapsed="false">
      <c r="B28" s="138" t="n">
        <f aca="false">'Planilha Orçamentária'!J35</f>
        <v>759715.34</v>
      </c>
    </row>
  </sheetData>
  <autoFilter ref="A10:B26"/>
  <mergeCells count="2">
    <mergeCell ref="A1:E1"/>
    <mergeCell ref="A2:E2"/>
  </mergeCells>
  <printOptions headings="false" gridLines="false" gridLinesSet="true" horizontalCentered="true" verticalCentered="true"/>
  <pageMargins left="0.315277777777778" right="0.315277777777778" top="0.590277777777778" bottom="0.590277777777778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W234"/>
  <sheetViews>
    <sheetView showFormulas="false" showGridLines="true" showRowColHeaders="true" showZeros="true" rightToLeft="false" tabSelected="false" showOutlineSymbols="true" defaultGridColor="true" view="normal" topLeftCell="A170" colorId="64" zoomScale="75" zoomScaleNormal="75" zoomScalePageLayoutView="100" workbookViewId="0">
      <selection pane="topLeft" activeCell="J200" activeCellId="0" sqref="J200"/>
    </sheetView>
  </sheetViews>
  <sheetFormatPr defaultColWidth="8.9921875" defaultRowHeight="15" zeroHeight="false" outlineLevelRow="0" outlineLevelCol="0"/>
  <cols>
    <col collapsed="false" customWidth="true" hidden="false" outlineLevel="0" max="1" min="1" style="139" width="23.2"/>
    <col collapsed="false" customWidth="true" hidden="false" outlineLevel="0" max="2" min="2" style="2" width="22.3"/>
    <col collapsed="false" customWidth="true" hidden="false" outlineLevel="0" max="3" min="3" style="2" width="16"/>
    <col collapsed="false" customWidth="true" hidden="false" outlineLevel="0" max="4" min="4" style="1" width="75.8"/>
    <col collapsed="false" customWidth="true" hidden="false" outlineLevel="0" max="5" min="5" style="1" width="15"/>
    <col collapsed="false" customWidth="true" hidden="false" outlineLevel="0" max="6" min="6" style="1" width="17.8"/>
    <col collapsed="false" customWidth="true" hidden="false" outlineLevel="0" max="7" min="7" style="1" width="15.3"/>
    <col collapsed="false" customWidth="true" hidden="false" outlineLevel="0" max="10" min="8" style="1" width="20.7"/>
    <col collapsed="false" customWidth="false" hidden="false" outlineLevel="0" max="12" min="11" style="140" width="9"/>
    <col collapsed="false" customWidth="true" hidden="false" outlineLevel="0" max="13" min="13" style="140" width="12.31"/>
    <col collapsed="false" customWidth="false" hidden="false" outlineLevel="0" max="1024" min="14" style="140" width="9"/>
  </cols>
  <sheetData>
    <row r="1" s="7" customFormat="true" ht="1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2" customFormat="true" ht="15" hidden="false" customHeight="true" outlineLevel="0" collapsed="false">
      <c r="A2" s="8" t="s">
        <v>211</v>
      </c>
      <c r="B2" s="8"/>
      <c r="C2" s="8"/>
      <c r="D2" s="8"/>
      <c r="E2" s="8"/>
      <c r="F2" s="8"/>
      <c r="G2" s="8"/>
      <c r="H2" s="8"/>
      <c r="I2" s="8"/>
      <c r="J2" s="8"/>
    </row>
    <row r="3" s="12" customFormat="true" ht="15" hidden="false" customHeight="false" outlineLevel="0" collapsed="false">
      <c r="A3" s="9" t="s">
        <v>2</v>
      </c>
      <c r="B3" s="10" t="s">
        <v>3</v>
      </c>
      <c r="C3" s="10"/>
      <c r="D3" s="10"/>
      <c r="E3" s="10"/>
      <c r="F3" s="10"/>
      <c r="G3" s="10"/>
      <c r="H3" s="10"/>
      <c r="I3" s="10"/>
      <c r="J3" s="141"/>
    </row>
    <row r="4" s="12" customFormat="true" ht="15" hidden="false" customHeight="false" outlineLevel="0" collapsed="false">
      <c r="A4" s="9" t="s">
        <v>4</v>
      </c>
      <c r="B4" s="10" t="s">
        <v>5</v>
      </c>
      <c r="C4" s="10"/>
      <c r="D4" s="10"/>
      <c r="E4" s="10"/>
      <c r="F4" s="10"/>
      <c r="G4" s="10"/>
      <c r="H4" s="10"/>
      <c r="I4" s="10"/>
      <c r="J4" s="141"/>
    </row>
    <row r="5" s="12" customFormat="true" ht="15" hidden="false" customHeight="false" outlineLevel="0" collapsed="false">
      <c r="A5" s="9" t="s">
        <v>6</v>
      </c>
      <c r="B5" s="10" t="s">
        <v>7</v>
      </c>
      <c r="C5" s="10"/>
      <c r="D5" s="10"/>
      <c r="E5" s="10"/>
      <c r="F5" s="10"/>
      <c r="G5" s="10"/>
      <c r="H5" s="10"/>
      <c r="I5" s="10"/>
      <c r="J5" s="141"/>
    </row>
    <row r="6" s="12" customFormat="true" ht="15" hidden="false" customHeight="false" outlineLevel="0" collapsed="false">
      <c r="A6" s="9" t="s">
        <v>8</v>
      </c>
      <c r="B6" s="10" t="s">
        <v>85</v>
      </c>
      <c r="C6" s="10"/>
      <c r="D6" s="10"/>
      <c r="E6" s="10"/>
      <c r="F6" s="10"/>
      <c r="G6" s="10"/>
      <c r="H6" s="10"/>
      <c r="I6" s="10"/>
      <c r="J6" s="141"/>
    </row>
    <row r="7" s="12" customFormat="true" ht="15" hidden="false" customHeight="false" outlineLevel="0" collapsed="false">
      <c r="A7" s="9" t="s">
        <v>10</v>
      </c>
      <c r="B7" s="20" t="n">
        <f aca="false">'BDI obra'!D26/100</f>
        <v>0.2882</v>
      </c>
      <c r="C7" s="20"/>
      <c r="D7" s="20"/>
      <c r="E7" s="20"/>
      <c r="F7" s="20"/>
      <c r="G7" s="20"/>
      <c r="H7" s="20"/>
      <c r="I7" s="20"/>
      <c r="J7" s="142"/>
    </row>
    <row r="8" customFormat="false" ht="15" hidden="false" customHeight="false" outlineLevel="0" collapsed="false">
      <c r="A8" s="143" t="s">
        <v>212</v>
      </c>
      <c r="B8" s="143"/>
      <c r="C8" s="144" t="s">
        <v>213</v>
      </c>
      <c r="D8" s="145"/>
      <c r="E8" s="145"/>
      <c r="F8" s="145"/>
      <c r="G8" s="145"/>
      <c r="H8" s="145"/>
      <c r="I8" s="145"/>
      <c r="J8" s="146" t="s">
        <v>214</v>
      </c>
    </row>
    <row r="9" customFormat="false" ht="30" hidden="false" customHeight="true" outlineLevel="0" collapsed="false">
      <c r="A9" s="147" t="s">
        <v>215</v>
      </c>
      <c r="B9" s="147"/>
      <c r="C9" s="148" t="s">
        <v>216</v>
      </c>
      <c r="D9" s="148"/>
      <c r="E9" s="148"/>
      <c r="F9" s="148"/>
      <c r="G9" s="148"/>
      <c r="H9" s="148"/>
      <c r="I9" s="148"/>
      <c r="J9" s="149" t="s">
        <v>217</v>
      </c>
    </row>
    <row r="10" customFormat="false" ht="15" hidden="false" customHeight="true" outlineLevel="0" collapsed="false">
      <c r="A10" s="150" t="s">
        <v>218</v>
      </c>
      <c r="B10" s="151" t="s">
        <v>219</v>
      </c>
      <c r="C10" s="151"/>
      <c r="D10" s="151"/>
      <c r="E10" s="151"/>
      <c r="F10" s="152" t="s">
        <v>220</v>
      </c>
      <c r="G10" s="151" t="s">
        <v>221</v>
      </c>
      <c r="H10" s="151"/>
      <c r="I10" s="153" t="s">
        <v>222</v>
      </c>
      <c r="J10" s="154" t="s">
        <v>223</v>
      </c>
    </row>
    <row r="11" customFormat="false" ht="15" hidden="false" customHeight="false" outlineLevel="0" collapsed="false">
      <c r="A11" s="150"/>
      <c r="B11" s="151"/>
      <c r="C11" s="151"/>
      <c r="D11" s="151"/>
      <c r="E11" s="151"/>
      <c r="F11" s="152"/>
      <c r="G11" s="151"/>
      <c r="H11" s="151"/>
      <c r="I11" s="155" t="s">
        <v>224</v>
      </c>
      <c r="J11" s="156" t="s">
        <v>225</v>
      </c>
    </row>
    <row r="12" customFormat="false" ht="15" hidden="false" customHeight="true" outlineLevel="0" collapsed="false">
      <c r="A12" s="157" t="s">
        <v>26</v>
      </c>
      <c r="B12" s="158" t="s">
        <v>226</v>
      </c>
      <c r="C12" s="159" t="s">
        <v>227</v>
      </c>
      <c r="D12" s="159"/>
      <c r="E12" s="159"/>
      <c r="F12" s="160" t="s">
        <v>228</v>
      </c>
      <c r="G12" s="160" t="n">
        <v>0.2777</v>
      </c>
      <c r="H12" s="160"/>
      <c r="I12" s="161" t="n">
        <v>16273.61</v>
      </c>
      <c r="J12" s="162" t="n">
        <f aca="false">I12*G12</f>
        <v>4519.181497</v>
      </c>
    </row>
    <row r="13" customFormat="false" ht="15" hidden="false" customHeight="true" outlineLevel="0" collapsed="false">
      <c r="A13" s="157" t="s">
        <v>26</v>
      </c>
      <c r="B13" s="158" t="s">
        <v>229</v>
      </c>
      <c r="C13" s="159" t="s">
        <v>230</v>
      </c>
      <c r="D13" s="159"/>
      <c r="E13" s="159"/>
      <c r="F13" s="160" t="s">
        <v>228</v>
      </c>
      <c r="G13" s="160" t="n">
        <v>1</v>
      </c>
      <c r="H13" s="160"/>
      <c r="I13" s="161" t="n">
        <v>5617.16</v>
      </c>
      <c r="J13" s="162" t="n">
        <f aca="false">I13*G13</f>
        <v>5617.16</v>
      </c>
    </row>
    <row r="14" customFormat="false" ht="15" hidden="false" customHeight="false" outlineLevel="0" collapsed="false">
      <c r="A14" s="163"/>
      <c r="B14" s="164"/>
      <c r="C14" s="164"/>
      <c r="D14" s="164"/>
      <c r="E14" s="164"/>
      <c r="F14" s="165"/>
      <c r="G14" s="166"/>
      <c r="H14" s="166"/>
      <c r="I14" s="167"/>
      <c r="J14" s="168"/>
    </row>
    <row r="15" customFormat="false" ht="15" hidden="false" customHeight="false" outlineLevel="0" collapsed="false">
      <c r="A15" s="169"/>
      <c r="B15" s="169"/>
      <c r="C15" s="169"/>
      <c r="D15" s="169"/>
      <c r="E15" s="169"/>
      <c r="F15" s="169"/>
      <c r="G15" s="170" t="s">
        <v>231</v>
      </c>
      <c r="H15" s="170"/>
      <c r="I15" s="170"/>
      <c r="J15" s="171" t="n">
        <f aca="false">SUM(J12:J13)</f>
        <v>10136.341497</v>
      </c>
    </row>
    <row r="16" customFormat="false" ht="15" hidden="false" customHeight="false" outlineLevel="0" collapsed="false">
      <c r="A16" s="172"/>
      <c r="B16" s="172"/>
      <c r="C16" s="172"/>
      <c r="D16" s="172"/>
      <c r="E16" s="172"/>
      <c r="F16" s="172"/>
      <c r="G16" s="172"/>
      <c r="H16" s="172"/>
      <c r="I16" s="172"/>
      <c r="J16" s="172"/>
    </row>
    <row r="17" customFormat="false" ht="15" hidden="false" customHeight="true" outlineLevel="0" collapsed="false">
      <c r="A17" s="150" t="s">
        <v>218</v>
      </c>
      <c r="B17" s="151" t="s">
        <v>219</v>
      </c>
      <c r="C17" s="152" t="s">
        <v>232</v>
      </c>
      <c r="D17" s="152"/>
      <c r="E17" s="152"/>
      <c r="F17" s="152" t="s">
        <v>220</v>
      </c>
      <c r="G17" s="151" t="s">
        <v>233</v>
      </c>
      <c r="H17" s="151"/>
      <c r="I17" s="152" t="s">
        <v>234</v>
      </c>
      <c r="J17" s="154" t="s">
        <v>223</v>
      </c>
    </row>
    <row r="18" customFormat="false" ht="15" hidden="false" customHeight="false" outlineLevel="0" collapsed="false">
      <c r="A18" s="150"/>
      <c r="B18" s="151"/>
      <c r="C18" s="151"/>
      <c r="D18" s="152"/>
      <c r="E18" s="152"/>
      <c r="F18" s="152"/>
      <c r="G18" s="151"/>
      <c r="H18" s="151"/>
      <c r="I18" s="152"/>
      <c r="J18" s="156" t="s">
        <v>235</v>
      </c>
    </row>
    <row r="19" customFormat="false" ht="15" hidden="false" customHeight="false" outlineLevel="0" collapsed="false">
      <c r="A19" s="173"/>
      <c r="B19" s="158"/>
      <c r="C19" s="159"/>
      <c r="D19" s="159"/>
      <c r="E19" s="159"/>
      <c r="F19" s="174"/>
      <c r="G19" s="175"/>
      <c r="H19" s="175"/>
      <c r="I19" s="176"/>
      <c r="J19" s="162" t="n">
        <f aca="false">I19*G19</f>
        <v>0</v>
      </c>
    </row>
    <row r="20" customFormat="false" ht="15" hidden="false" customHeight="false" outlineLevel="0" collapsed="false">
      <c r="A20" s="173"/>
      <c r="B20" s="177"/>
      <c r="C20" s="178"/>
      <c r="D20" s="178"/>
      <c r="E20" s="178"/>
      <c r="F20" s="174"/>
      <c r="G20" s="175"/>
      <c r="H20" s="175"/>
      <c r="I20" s="176"/>
      <c r="J20" s="162"/>
    </row>
    <row r="21" customFormat="false" ht="15" hidden="false" customHeight="false" outlineLevel="0" collapsed="false">
      <c r="A21" s="169"/>
      <c r="B21" s="169"/>
      <c r="C21" s="169"/>
      <c r="D21" s="169"/>
      <c r="E21" s="169"/>
      <c r="F21" s="169"/>
      <c r="G21" s="170" t="s">
        <v>236</v>
      </c>
      <c r="H21" s="170"/>
      <c r="I21" s="170"/>
      <c r="J21" s="179" t="n">
        <f aca="false">SUM(J19:J20)</f>
        <v>0</v>
      </c>
    </row>
    <row r="22" customFormat="false" ht="15" hidden="false" customHeight="false" outlineLevel="0" collapsed="false">
      <c r="A22" s="180"/>
      <c r="B22" s="180"/>
      <c r="C22" s="180"/>
      <c r="D22" s="180"/>
      <c r="E22" s="180"/>
      <c r="F22" s="180"/>
      <c r="G22" s="180"/>
      <c r="H22" s="180"/>
      <c r="I22" s="180"/>
      <c r="J22" s="180"/>
    </row>
    <row r="23" customFormat="false" ht="15" hidden="false" customHeight="true" outlineLevel="0" collapsed="false">
      <c r="A23" s="150" t="s">
        <v>218</v>
      </c>
      <c r="B23" s="151" t="s">
        <v>219</v>
      </c>
      <c r="C23" s="181" t="s">
        <v>237</v>
      </c>
      <c r="D23" s="181"/>
      <c r="E23" s="181"/>
      <c r="F23" s="182" t="s">
        <v>220</v>
      </c>
      <c r="G23" s="183" t="s">
        <v>233</v>
      </c>
      <c r="H23" s="183"/>
      <c r="I23" s="152" t="s">
        <v>234</v>
      </c>
      <c r="J23" s="184" t="s">
        <v>238</v>
      </c>
    </row>
    <row r="24" customFormat="false" ht="15" hidden="false" customHeight="false" outlineLevel="0" collapsed="false">
      <c r="A24" s="150"/>
      <c r="B24" s="151"/>
      <c r="C24" s="181"/>
      <c r="D24" s="181"/>
      <c r="E24" s="181"/>
      <c r="F24" s="182"/>
      <c r="G24" s="183"/>
      <c r="H24" s="183"/>
      <c r="I24" s="152"/>
      <c r="J24" s="184"/>
    </row>
    <row r="25" customFormat="false" ht="15" hidden="false" customHeight="false" outlineLevel="0" collapsed="false">
      <c r="A25" s="173"/>
      <c r="B25" s="177"/>
      <c r="C25" s="177"/>
      <c r="D25" s="177"/>
      <c r="E25" s="177"/>
      <c r="F25" s="174"/>
      <c r="G25" s="175"/>
      <c r="H25" s="175"/>
      <c r="I25" s="176"/>
      <c r="J25" s="162" t="n">
        <f aca="false">I25*G25</f>
        <v>0</v>
      </c>
    </row>
    <row r="26" customFormat="false" ht="15" hidden="false" customHeight="false" outlineLevel="0" collapsed="false">
      <c r="A26" s="173"/>
      <c r="B26" s="177"/>
      <c r="C26" s="177"/>
      <c r="D26" s="177"/>
      <c r="E26" s="177"/>
      <c r="F26" s="174"/>
      <c r="G26" s="175"/>
      <c r="H26" s="175"/>
      <c r="I26" s="176"/>
      <c r="J26" s="162" t="n">
        <f aca="false">I26*G26</f>
        <v>0</v>
      </c>
    </row>
    <row r="27" customFormat="false" ht="15" hidden="false" customHeight="false" outlineLevel="0" collapsed="false">
      <c r="A27" s="173"/>
      <c r="B27" s="177"/>
      <c r="C27" s="177"/>
      <c r="D27" s="177"/>
      <c r="E27" s="177"/>
      <c r="F27" s="174"/>
      <c r="G27" s="175"/>
      <c r="H27" s="175"/>
      <c r="I27" s="176"/>
      <c r="J27" s="162" t="n">
        <f aca="false">I27*G27</f>
        <v>0</v>
      </c>
    </row>
    <row r="28" customFormat="false" ht="15" hidden="false" customHeight="false" outlineLevel="0" collapsed="false">
      <c r="A28" s="185"/>
      <c r="B28" s="186"/>
      <c r="C28" s="186"/>
      <c r="D28" s="186"/>
      <c r="E28" s="186"/>
      <c r="F28" s="187"/>
      <c r="G28" s="170" t="s">
        <v>239</v>
      </c>
      <c r="H28" s="170"/>
      <c r="I28" s="170"/>
      <c r="J28" s="188" t="n">
        <f aca="false">SUM(J25:J27)</f>
        <v>0</v>
      </c>
    </row>
    <row r="29" customFormat="false" ht="15" hidden="false" customHeight="false" outlineLevel="0" collapsed="false">
      <c r="A29" s="189"/>
      <c r="B29" s="190"/>
      <c r="C29" s="190"/>
      <c r="D29" s="190"/>
      <c r="E29" s="190"/>
      <c r="F29" s="190"/>
      <c r="G29" s="191"/>
      <c r="H29" s="191"/>
      <c r="I29" s="191"/>
      <c r="J29" s="191"/>
    </row>
    <row r="30" customFormat="false" ht="15" hidden="false" customHeight="false" outlineLevel="0" collapsed="false">
      <c r="A30" s="185"/>
      <c r="B30" s="185"/>
      <c r="C30" s="185"/>
      <c r="D30" s="185"/>
      <c r="E30" s="185"/>
      <c r="F30" s="185"/>
      <c r="G30" s="192" t="s">
        <v>240</v>
      </c>
      <c r="H30" s="192"/>
      <c r="I30" s="192"/>
      <c r="J30" s="179" t="n">
        <f aca="false">J21+J15+J28</f>
        <v>10136.341497</v>
      </c>
    </row>
    <row r="31" customFormat="false" ht="15" hidden="false" customHeight="false" outlineLevel="0" collapsed="false">
      <c r="A31" s="193"/>
      <c r="B31" s="63"/>
      <c r="C31" s="63"/>
      <c r="D31" s="194"/>
      <c r="E31" s="194"/>
      <c r="F31" s="194"/>
      <c r="G31" s="194"/>
      <c r="H31" s="194"/>
      <c r="I31" s="194"/>
      <c r="J31" s="195"/>
    </row>
    <row r="32" customFormat="false" ht="15" hidden="false" customHeight="false" outlineLevel="0" collapsed="false">
      <c r="A32" s="193"/>
      <c r="B32" s="63"/>
      <c r="C32" s="63"/>
      <c r="D32" s="194"/>
      <c r="E32" s="194"/>
      <c r="F32" s="194"/>
      <c r="G32" s="194"/>
      <c r="H32" s="194"/>
      <c r="I32" s="194"/>
      <c r="J32" s="195"/>
    </row>
    <row r="33" customFormat="false" ht="15" hidden="false" customHeight="false" outlineLevel="0" collapsed="false">
      <c r="A33" s="143" t="s">
        <v>212</v>
      </c>
      <c r="B33" s="143"/>
      <c r="C33" s="144" t="s">
        <v>213</v>
      </c>
      <c r="D33" s="145"/>
      <c r="E33" s="145"/>
      <c r="F33" s="145"/>
      <c r="G33" s="145"/>
      <c r="H33" s="145"/>
      <c r="I33" s="145"/>
      <c r="J33" s="146" t="s">
        <v>214</v>
      </c>
    </row>
    <row r="34" customFormat="false" ht="39.75" hidden="false" customHeight="true" outlineLevel="0" collapsed="false">
      <c r="A34" s="147" t="s">
        <v>241</v>
      </c>
      <c r="B34" s="147"/>
      <c r="C34" s="148" t="s">
        <v>206</v>
      </c>
      <c r="D34" s="148"/>
      <c r="E34" s="148"/>
      <c r="F34" s="148"/>
      <c r="G34" s="148"/>
      <c r="H34" s="148"/>
      <c r="I34" s="148"/>
      <c r="J34" s="149" t="s">
        <v>228</v>
      </c>
    </row>
    <row r="35" customFormat="false" ht="15" hidden="false" customHeight="true" outlineLevel="0" collapsed="false">
      <c r="A35" s="150" t="s">
        <v>218</v>
      </c>
      <c r="B35" s="151" t="s">
        <v>219</v>
      </c>
      <c r="C35" s="151"/>
      <c r="D35" s="151"/>
      <c r="E35" s="151"/>
      <c r="F35" s="152" t="s">
        <v>220</v>
      </c>
      <c r="G35" s="151" t="s">
        <v>221</v>
      </c>
      <c r="H35" s="151"/>
      <c r="I35" s="153" t="s">
        <v>222</v>
      </c>
      <c r="J35" s="154" t="s">
        <v>223</v>
      </c>
    </row>
    <row r="36" customFormat="false" ht="15" hidden="false" customHeight="false" outlineLevel="0" collapsed="false">
      <c r="A36" s="150"/>
      <c r="B36" s="151"/>
      <c r="C36" s="151"/>
      <c r="D36" s="151"/>
      <c r="E36" s="151"/>
      <c r="F36" s="152"/>
      <c r="G36" s="151"/>
      <c r="H36" s="151"/>
      <c r="I36" s="155" t="s">
        <v>224</v>
      </c>
      <c r="J36" s="156" t="s">
        <v>225</v>
      </c>
    </row>
    <row r="37" customFormat="false" ht="15" hidden="false" customHeight="false" outlineLevel="0" collapsed="false">
      <c r="A37" s="157"/>
      <c r="B37" s="158"/>
      <c r="C37" s="159"/>
      <c r="D37" s="159"/>
      <c r="E37" s="159"/>
      <c r="F37" s="160"/>
      <c r="G37" s="160"/>
      <c r="H37" s="160"/>
      <c r="I37" s="161"/>
      <c r="J37" s="162" t="n">
        <f aca="false">I37*G37</f>
        <v>0</v>
      </c>
    </row>
    <row r="38" customFormat="false" ht="15" hidden="false" customHeight="false" outlineLevel="0" collapsed="false">
      <c r="A38" s="157"/>
      <c r="B38" s="158"/>
      <c r="C38" s="159"/>
      <c r="D38" s="159"/>
      <c r="E38" s="159"/>
      <c r="F38" s="160"/>
      <c r="G38" s="160"/>
      <c r="H38" s="160"/>
      <c r="I38" s="161"/>
      <c r="J38" s="162" t="n">
        <f aca="false">I38*G38</f>
        <v>0</v>
      </c>
    </row>
    <row r="39" customFormat="false" ht="15" hidden="false" customHeight="false" outlineLevel="0" collapsed="false">
      <c r="A39" s="163"/>
      <c r="B39" s="164"/>
      <c r="C39" s="164"/>
      <c r="D39" s="164"/>
      <c r="E39" s="164"/>
      <c r="F39" s="165"/>
      <c r="G39" s="166"/>
      <c r="H39" s="166"/>
      <c r="I39" s="167"/>
      <c r="J39" s="168"/>
    </row>
    <row r="40" customFormat="false" ht="15" hidden="false" customHeight="false" outlineLevel="0" collapsed="false">
      <c r="A40" s="169"/>
      <c r="B40" s="169"/>
      <c r="C40" s="169"/>
      <c r="D40" s="169"/>
      <c r="E40" s="169"/>
      <c r="F40" s="169"/>
      <c r="G40" s="170" t="s">
        <v>231</v>
      </c>
      <c r="H40" s="170"/>
      <c r="I40" s="170"/>
      <c r="J40" s="171" t="n">
        <f aca="false">SUM(J37:J38)</f>
        <v>0</v>
      </c>
    </row>
    <row r="41" customFormat="false" ht="15" hidden="false" customHeight="false" outlineLevel="0" collapsed="false">
      <c r="A41" s="172"/>
      <c r="B41" s="172"/>
      <c r="C41" s="172"/>
      <c r="D41" s="172"/>
      <c r="E41" s="172"/>
      <c r="F41" s="172"/>
      <c r="G41" s="172"/>
      <c r="H41" s="172"/>
      <c r="I41" s="172"/>
      <c r="J41" s="172"/>
    </row>
    <row r="42" customFormat="false" ht="15" hidden="false" customHeight="true" outlineLevel="0" collapsed="false">
      <c r="A42" s="150" t="s">
        <v>218</v>
      </c>
      <c r="B42" s="151" t="s">
        <v>219</v>
      </c>
      <c r="C42" s="152" t="s">
        <v>232</v>
      </c>
      <c r="D42" s="152"/>
      <c r="E42" s="152"/>
      <c r="F42" s="152" t="s">
        <v>220</v>
      </c>
      <c r="G42" s="151" t="s">
        <v>233</v>
      </c>
      <c r="H42" s="151"/>
      <c r="I42" s="152" t="s">
        <v>234</v>
      </c>
      <c r="J42" s="154" t="s">
        <v>223</v>
      </c>
    </row>
    <row r="43" customFormat="false" ht="15" hidden="false" customHeight="false" outlineLevel="0" collapsed="false">
      <c r="A43" s="150"/>
      <c r="B43" s="151"/>
      <c r="C43" s="151"/>
      <c r="D43" s="152"/>
      <c r="E43" s="152"/>
      <c r="F43" s="152"/>
      <c r="G43" s="151"/>
      <c r="H43" s="151"/>
      <c r="I43" s="152"/>
      <c r="J43" s="156" t="s">
        <v>235</v>
      </c>
    </row>
    <row r="44" customFormat="false" ht="15" hidden="false" customHeight="true" outlineLevel="0" collapsed="false">
      <c r="A44" s="173" t="s">
        <v>48</v>
      </c>
      <c r="B44" s="196" t="n">
        <v>71707</v>
      </c>
      <c r="C44" s="159" t="s">
        <v>242</v>
      </c>
      <c r="D44" s="159"/>
      <c r="E44" s="159"/>
      <c r="F44" s="174" t="s">
        <v>243</v>
      </c>
      <c r="G44" s="175" t="n">
        <v>1</v>
      </c>
      <c r="H44" s="175"/>
      <c r="I44" s="176" t="n">
        <v>710</v>
      </c>
      <c r="J44" s="162" t="n">
        <f aca="false">I44*G44</f>
        <v>710</v>
      </c>
    </row>
    <row r="45" customFormat="false" ht="15" hidden="false" customHeight="false" outlineLevel="0" collapsed="false">
      <c r="A45" s="173"/>
      <c r="C45" s="178"/>
      <c r="D45" s="178"/>
      <c r="E45" s="178"/>
      <c r="F45" s="174"/>
      <c r="G45" s="175"/>
      <c r="H45" s="175"/>
      <c r="I45" s="176"/>
      <c r="J45" s="162"/>
    </row>
    <row r="46" customFormat="false" ht="15" hidden="false" customHeight="false" outlineLevel="0" collapsed="false">
      <c r="A46" s="169"/>
      <c r="B46" s="169"/>
      <c r="C46" s="169"/>
      <c r="D46" s="169"/>
      <c r="E46" s="169"/>
      <c r="F46" s="169"/>
      <c r="G46" s="170" t="s">
        <v>236</v>
      </c>
      <c r="H46" s="170"/>
      <c r="I46" s="170"/>
      <c r="J46" s="179" t="n">
        <f aca="false">SUM(J44:J45)</f>
        <v>710</v>
      </c>
    </row>
    <row r="47" customFormat="false" ht="15" hidden="false" customHeight="false" outlineLevel="0" collapsed="false">
      <c r="A47" s="180"/>
      <c r="B47" s="180"/>
      <c r="C47" s="180"/>
      <c r="D47" s="180"/>
      <c r="E47" s="180"/>
      <c r="F47" s="180"/>
      <c r="G47" s="180"/>
      <c r="H47" s="180"/>
      <c r="I47" s="180"/>
      <c r="J47" s="180"/>
    </row>
    <row r="48" customFormat="false" ht="15" hidden="false" customHeight="true" outlineLevel="0" collapsed="false">
      <c r="A48" s="150" t="s">
        <v>218</v>
      </c>
      <c r="B48" s="151" t="s">
        <v>219</v>
      </c>
      <c r="C48" s="181" t="s">
        <v>237</v>
      </c>
      <c r="D48" s="181"/>
      <c r="E48" s="181"/>
      <c r="F48" s="182" t="s">
        <v>220</v>
      </c>
      <c r="G48" s="183" t="s">
        <v>233</v>
      </c>
      <c r="H48" s="183"/>
      <c r="I48" s="152" t="s">
        <v>234</v>
      </c>
      <c r="J48" s="184" t="s">
        <v>238</v>
      </c>
    </row>
    <row r="49" customFormat="false" ht="15" hidden="false" customHeight="false" outlineLevel="0" collapsed="false">
      <c r="A49" s="150"/>
      <c r="B49" s="151"/>
      <c r="C49" s="181"/>
      <c r="D49" s="181"/>
      <c r="E49" s="181"/>
      <c r="F49" s="182"/>
      <c r="G49" s="183"/>
      <c r="H49" s="183"/>
      <c r="I49" s="152"/>
      <c r="J49" s="184"/>
    </row>
    <row r="50" customFormat="false" ht="15" hidden="false" customHeight="false" outlineLevel="0" collapsed="false">
      <c r="A50" s="173"/>
      <c r="B50" s="177"/>
      <c r="C50" s="177"/>
      <c r="D50" s="177"/>
      <c r="E50" s="177"/>
      <c r="F50" s="174"/>
      <c r="G50" s="175"/>
      <c r="H50" s="175"/>
      <c r="I50" s="176"/>
      <c r="J50" s="162" t="n">
        <f aca="false">I50*G50</f>
        <v>0</v>
      </c>
    </row>
    <row r="51" customFormat="false" ht="15" hidden="false" customHeight="false" outlineLevel="0" collapsed="false">
      <c r="A51" s="173"/>
      <c r="B51" s="177"/>
      <c r="C51" s="177"/>
      <c r="D51" s="177"/>
      <c r="E51" s="177"/>
      <c r="F51" s="174"/>
      <c r="G51" s="175"/>
      <c r="H51" s="175"/>
      <c r="I51" s="176"/>
      <c r="J51" s="162" t="n">
        <f aca="false">I51*G51</f>
        <v>0</v>
      </c>
    </row>
    <row r="52" customFormat="false" ht="15" hidden="false" customHeight="false" outlineLevel="0" collapsed="false">
      <c r="A52" s="173"/>
      <c r="B52" s="177"/>
      <c r="C52" s="177"/>
      <c r="D52" s="177"/>
      <c r="E52" s="177"/>
      <c r="F52" s="174"/>
      <c r="G52" s="175"/>
      <c r="H52" s="175"/>
      <c r="I52" s="176"/>
      <c r="J52" s="162" t="n">
        <f aca="false">I52*G52</f>
        <v>0</v>
      </c>
    </row>
    <row r="53" customFormat="false" ht="15" hidden="false" customHeight="false" outlineLevel="0" collapsed="false">
      <c r="A53" s="185"/>
      <c r="B53" s="186"/>
      <c r="C53" s="186"/>
      <c r="D53" s="186"/>
      <c r="E53" s="186"/>
      <c r="F53" s="187"/>
      <c r="G53" s="170" t="s">
        <v>239</v>
      </c>
      <c r="H53" s="170"/>
      <c r="I53" s="170"/>
      <c r="J53" s="188" t="n">
        <f aca="false">SUM(J50:J52)</f>
        <v>0</v>
      </c>
    </row>
    <row r="54" customFormat="false" ht="15" hidden="false" customHeight="false" outlineLevel="0" collapsed="false">
      <c r="A54" s="189"/>
      <c r="B54" s="190"/>
      <c r="C54" s="190"/>
      <c r="D54" s="190"/>
      <c r="E54" s="190"/>
      <c r="F54" s="190"/>
      <c r="G54" s="191"/>
      <c r="H54" s="191"/>
      <c r="I54" s="191"/>
      <c r="J54" s="191"/>
    </row>
    <row r="55" customFormat="false" ht="15" hidden="false" customHeight="false" outlineLevel="0" collapsed="false">
      <c r="A55" s="185"/>
      <c r="B55" s="185"/>
      <c r="C55" s="185"/>
      <c r="D55" s="185"/>
      <c r="E55" s="185"/>
      <c r="F55" s="185"/>
      <c r="G55" s="192" t="s">
        <v>240</v>
      </c>
      <c r="H55" s="192"/>
      <c r="I55" s="192"/>
      <c r="J55" s="179" t="n">
        <f aca="false">J46+J40+J53</f>
        <v>710</v>
      </c>
    </row>
    <row r="56" customFormat="false" ht="15" hidden="false" customHeight="false" outlineLevel="0" collapsed="false">
      <c r="A56" s="193"/>
      <c r="B56" s="63"/>
      <c r="C56" s="63"/>
      <c r="D56" s="194"/>
      <c r="E56" s="194"/>
      <c r="F56" s="194"/>
      <c r="G56" s="194"/>
      <c r="H56" s="194"/>
      <c r="I56" s="194"/>
      <c r="J56" s="195"/>
    </row>
    <row r="57" customFormat="false" ht="15" hidden="false" customHeight="false" outlineLevel="0" collapsed="false">
      <c r="A57" s="143" t="s">
        <v>212</v>
      </c>
      <c r="B57" s="143"/>
      <c r="C57" s="144" t="s">
        <v>213</v>
      </c>
      <c r="D57" s="145"/>
      <c r="E57" s="145"/>
      <c r="F57" s="145"/>
      <c r="G57" s="145"/>
      <c r="H57" s="145"/>
      <c r="I57" s="145"/>
      <c r="J57" s="146" t="s">
        <v>214</v>
      </c>
    </row>
    <row r="58" customFormat="false" ht="34.5" hidden="false" customHeight="true" outlineLevel="0" collapsed="false">
      <c r="A58" s="147" t="s">
        <v>244</v>
      </c>
      <c r="B58" s="147"/>
      <c r="C58" s="148" t="s">
        <v>207</v>
      </c>
      <c r="D58" s="148"/>
      <c r="E58" s="148"/>
      <c r="F58" s="148"/>
      <c r="G58" s="148"/>
      <c r="H58" s="148"/>
      <c r="I58" s="148"/>
      <c r="J58" s="149" t="s">
        <v>228</v>
      </c>
    </row>
    <row r="59" customFormat="false" ht="15" hidden="false" customHeight="true" outlineLevel="0" collapsed="false">
      <c r="A59" s="150" t="s">
        <v>218</v>
      </c>
      <c r="B59" s="151" t="s">
        <v>219</v>
      </c>
      <c r="C59" s="151"/>
      <c r="D59" s="151"/>
      <c r="E59" s="151"/>
      <c r="F59" s="152" t="s">
        <v>220</v>
      </c>
      <c r="G59" s="151" t="s">
        <v>221</v>
      </c>
      <c r="H59" s="151"/>
      <c r="I59" s="153" t="s">
        <v>222</v>
      </c>
      <c r="J59" s="154" t="s">
        <v>223</v>
      </c>
    </row>
    <row r="60" customFormat="false" ht="15" hidden="false" customHeight="false" outlineLevel="0" collapsed="false">
      <c r="A60" s="150"/>
      <c r="B60" s="151"/>
      <c r="C60" s="151"/>
      <c r="D60" s="151"/>
      <c r="E60" s="151"/>
      <c r="F60" s="152"/>
      <c r="G60" s="151"/>
      <c r="H60" s="151"/>
      <c r="I60" s="155" t="s">
        <v>224</v>
      </c>
      <c r="J60" s="156" t="s">
        <v>225</v>
      </c>
    </row>
    <row r="61" customFormat="false" ht="15" hidden="false" customHeight="false" outlineLevel="0" collapsed="false">
      <c r="A61" s="157"/>
      <c r="B61" s="158"/>
      <c r="C61" s="159"/>
      <c r="D61" s="159"/>
      <c r="E61" s="159"/>
      <c r="F61" s="160"/>
      <c r="G61" s="160"/>
      <c r="H61" s="160"/>
      <c r="I61" s="161"/>
      <c r="J61" s="162" t="n">
        <f aca="false">I61*G61</f>
        <v>0</v>
      </c>
    </row>
    <row r="62" customFormat="false" ht="15" hidden="false" customHeight="false" outlineLevel="0" collapsed="false">
      <c r="A62" s="157"/>
      <c r="B62" s="158"/>
      <c r="C62" s="159"/>
      <c r="D62" s="159"/>
      <c r="E62" s="159"/>
      <c r="F62" s="160"/>
      <c r="G62" s="160"/>
      <c r="H62" s="160"/>
      <c r="I62" s="161"/>
      <c r="J62" s="162" t="n">
        <f aca="false">I62*G62</f>
        <v>0</v>
      </c>
    </row>
    <row r="63" customFormat="false" ht="15" hidden="false" customHeight="false" outlineLevel="0" collapsed="false">
      <c r="A63" s="163"/>
      <c r="B63" s="164"/>
      <c r="C63" s="164"/>
      <c r="D63" s="164"/>
      <c r="E63" s="164"/>
      <c r="F63" s="165"/>
      <c r="G63" s="166"/>
      <c r="H63" s="166"/>
      <c r="I63" s="167"/>
      <c r="J63" s="168"/>
    </row>
    <row r="64" customFormat="false" ht="15" hidden="false" customHeight="false" outlineLevel="0" collapsed="false">
      <c r="A64" s="169"/>
      <c r="B64" s="169"/>
      <c r="C64" s="169"/>
      <c r="D64" s="169"/>
      <c r="E64" s="169"/>
      <c r="F64" s="169"/>
      <c r="G64" s="170" t="s">
        <v>231</v>
      </c>
      <c r="H64" s="170"/>
      <c r="I64" s="170"/>
      <c r="J64" s="171" t="n">
        <f aca="false">SUM(J61:J62)</f>
        <v>0</v>
      </c>
    </row>
    <row r="65" customFormat="false" ht="15" hidden="false" customHeight="false" outlineLevel="0" collapsed="false">
      <c r="A65" s="172"/>
      <c r="B65" s="172"/>
      <c r="C65" s="172"/>
      <c r="D65" s="172"/>
      <c r="E65" s="172"/>
      <c r="F65" s="172"/>
      <c r="G65" s="172"/>
      <c r="H65" s="172"/>
      <c r="I65" s="172"/>
      <c r="J65" s="172"/>
    </row>
    <row r="66" customFormat="false" ht="15" hidden="false" customHeight="true" outlineLevel="0" collapsed="false">
      <c r="A66" s="150" t="s">
        <v>218</v>
      </c>
      <c r="B66" s="151" t="s">
        <v>219</v>
      </c>
      <c r="C66" s="152" t="s">
        <v>232</v>
      </c>
      <c r="D66" s="152"/>
      <c r="E66" s="152"/>
      <c r="F66" s="152" t="s">
        <v>220</v>
      </c>
      <c r="G66" s="151" t="s">
        <v>233</v>
      </c>
      <c r="H66" s="151"/>
      <c r="I66" s="152" t="s">
        <v>234</v>
      </c>
      <c r="J66" s="154" t="s">
        <v>223</v>
      </c>
    </row>
    <row r="67" customFormat="false" ht="15" hidden="false" customHeight="false" outlineLevel="0" collapsed="false">
      <c r="A67" s="150"/>
      <c r="B67" s="151"/>
      <c r="C67" s="151"/>
      <c r="D67" s="152"/>
      <c r="E67" s="152"/>
      <c r="F67" s="152"/>
      <c r="G67" s="151"/>
      <c r="H67" s="151"/>
      <c r="I67" s="152"/>
      <c r="J67" s="156" t="s">
        <v>235</v>
      </c>
    </row>
    <row r="68" customFormat="false" ht="15" hidden="false" customHeight="true" outlineLevel="0" collapsed="false">
      <c r="A68" s="173" t="s">
        <v>48</v>
      </c>
      <c r="B68" s="196" t="n">
        <v>71820</v>
      </c>
      <c r="C68" s="159" t="s">
        <v>245</v>
      </c>
      <c r="D68" s="159"/>
      <c r="E68" s="159"/>
      <c r="F68" s="174" t="s">
        <v>243</v>
      </c>
      <c r="G68" s="175" t="n">
        <v>1</v>
      </c>
      <c r="H68" s="175"/>
      <c r="I68" s="176" t="n">
        <v>1400</v>
      </c>
      <c r="J68" s="162" t="n">
        <f aca="false">I68*G68</f>
        <v>1400</v>
      </c>
    </row>
    <row r="69" customFormat="false" ht="15" hidden="false" customHeight="false" outlineLevel="0" collapsed="false">
      <c r="A69" s="173"/>
      <c r="C69" s="178"/>
      <c r="D69" s="178"/>
      <c r="E69" s="178"/>
      <c r="F69" s="174"/>
      <c r="G69" s="175"/>
      <c r="H69" s="175"/>
      <c r="I69" s="176"/>
      <c r="J69" s="162"/>
    </row>
    <row r="70" customFormat="false" ht="15" hidden="false" customHeight="false" outlineLevel="0" collapsed="false">
      <c r="A70" s="169"/>
      <c r="B70" s="169"/>
      <c r="C70" s="169"/>
      <c r="D70" s="169"/>
      <c r="E70" s="169"/>
      <c r="F70" s="169"/>
      <c r="G70" s="170" t="s">
        <v>236</v>
      </c>
      <c r="H70" s="170"/>
      <c r="I70" s="170"/>
      <c r="J70" s="179" t="n">
        <f aca="false">SUM(J68:J69)</f>
        <v>1400</v>
      </c>
    </row>
    <row r="71" customFormat="false" ht="15" hidden="false" customHeight="false" outlineLevel="0" collapsed="false">
      <c r="A71" s="180"/>
      <c r="B71" s="180"/>
      <c r="C71" s="180"/>
      <c r="D71" s="180"/>
      <c r="E71" s="180"/>
      <c r="F71" s="180"/>
      <c r="G71" s="180"/>
      <c r="H71" s="180"/>
      <c r="I71" s="180"/>
      <c r="J71" s="180"/>
    </row>
    <row r="72" customFormat="false" ht="15" hidden="false" customHeight="true" outlineLevel="0" collapsed="false">
      <c r="A72" s="150" t="s">
        <v>218</v>
      </c>
      <c r="B72" s="151" t="s">
        <v>219</v>
      </c>
      <c r="C72" s="181" t="s">
        <v>237</v>
      </c>
      <c r="D72" s="181"/>
      <c r="E72" s="181"/>
      <c r="F72" s="182" t="s">
        <v>220</v>
      </c>
      <c r="G72" s="183" t="s">
        <v>233</v>
      </c>
      <c r="H72" s="183"/>
      <c r="I72" s="152" t="s">
        <v>234</v>
      </c>
      <c r="J72" s="184" t="s">
        <v>238</v>
      </c>
    </row>
    <row r="73" customFormat="false" ht="15" hidden="false" customHeight="false" outlineLevel="0" collapsed="false">
      <c r="A73" s="150"/>
      <c r="B73" s="151"/>
      <c r="C73" s="181"/>
      <c r="D73" s="181"/>
      <c r="E73" s="181"/>
      <c r="F73" s="182"/>
      <c r="G73" s="183"/>
      <c r="H73" s="183"/>
      <c r="I73" s="152"/>
      <c r="J73" s="184"/>
    </row>
    <row r="74" customFormat="false" ht="15" hidden="false" customHeight="false" outlineLevel="0" collapsed="false">
      <c r="A74" s="173"/>
      <c r="B74" s="177"/>
      <c r="C74" s="177"/>
      <c r="D74" s="177"/>
      <c r="E74" s="177"/>
      <c r="F74" s="174"/>
      <c r="G74" s="175"/>
      <c r="H74" s="175"/>
      <c r="I74" s="176"/>
      <c r="J74" s="162" t="n">
        <f aca="false">I74*G74</f>
        <v>0</v>
      </c>
    </row>
    <row r="75" customFormat="false" ht="15" hidden="false" customHeight="false" outlineLevel="0" collapsed="false">
      <c r="A75" s="173"/>
      <c r="B75" s="177"/>
      <c r="C75" s="177"/>
      <c r="D75" s="177"/>
      <c r="E75" s="177"/>
      <c r="F75" s="174"/>
      <c r="G75" s="175"/>
      <c r="H75" s="175"/>
      <c r="I75" s="176"/>
      <c r="J75" s="162" t="n">
        <f aca="false">I75*G75</f>
        <v>0</v>
      </c>
    </row>
    <row r="76" customFormat="false" ht="15" hidden="false" customHeight="false" outlineLevel="0" collapsed="false">
      <c r="A76" s="173"/>
      <c r="B76" s="177"/>
      <c r="C76" s="177"/>
      <c r="D76" s="177"/>
      <c r="E76" s="177"/>
      <c r="F76" s="174"/>
      <c r="G76" s="175"/>
      <c r="H76" s="175"/>
      <c r="I76" s="176"/>
      <c r="J76" s="162" t="n">
        <f aca="false">I76*G76</f>
        <v>0</v>
      </c>
    </row>
    <row r="77" customFormat="false" ht="15" hidden="false" customHeight="false" outlineLevel="0" collapsed="false">
      <c r="A77" s="185"/>
      <c r="B77" s="186"/>
      <c r="C77" s="186"/>
      <c r="D77" s="186"/>
      <c r="E77" s="186"/>
      <c r="F77" s="187"/>
      <c r="G77" s="170" t="s">
        <v>239</v>
      </c>
      <c r="H77" s="170"/>
      <c r="I77" s="170"/>
      <c r="J77" s="188" t="n">
        <f aca="false">SUM(J74:J76)</f>
        <v>0</v>
      </c>
    </row>
    <row r="78" customFormat="false" ht="15" hidden="false" customHeight="false" outlineLevel="0" collapsed="false">
      <c r="A78" s="189"/>
      <c r="B78" s="190"/>
      <c r="C78" s="190"/>
      <c r="D78" s="190"/>
      <c r="E78" s="190"/>
      <c r="F78" s="190"/>
      <c r="G78" s="191"/>
      <c r="H78" s="191"/>
      <c r="I78" s="191"/>
      <c r="J78" s="191"/>
    </row>
    <row r="79" customFormat="false" ht="15" hidden="false" customHeight="false" outlineLevel="0" collapsed="false">
      <c r="A79" s="185"/>
      <c r="B79" s="185"/>
      <c r="C79" s="185"/>
      <c r="D79" s="185"/>
      <c r="E79" s="185"/>
      <c r="F79" s="185"/>
      <c r="G79" s="192" t="s">
        <v>240</v>
      </c>
      <c r="H79" s="192"/>
      <c r="I79" s="192"/>
      <c r="J79" s="179" t="n">
        <f aca="false">J70+J64+J77</f>
        <v>1400</v>
      </c>
    </row>
    <row r="80" customFormat="false" ht="15" hidden="false" customHeight="false" outlineLevel="0" collapsed="false">
      <c r="A80" s="193"/>
      <c r="B80" s="63"/>
      <c r="C80" s="63"/>
      <c r="D80" s="194"/>
      <c r="E80" s="194"/>
      <c r="F80" s="194"/>
      <c r="G80" s="194"/>
      <c r="H80" s="194"/>
      <c r="I80" s="194"/>
      <c r="J80" s="195"/>
    </row>
    <row r="81" customFormat="false" ht="15" hidden="false" customHeight="false" outlineLevel="0" collapsed="false">
      <c r="A81" s="143" t="s">
        <v>212</v>
      </c>
      <c r="B81" s="143"/>
      <c r="C81" s="144" t="s">
        <v>213</v>
      </c>
      <c r="D81" s="145"/>
      <c r="E81" s="145"/>
      <c r="F81" s="145"/>
      <c r="G81" s="145"/>
      <c r="H81" s="145"/>
      <c r="I81" s="145"/>
      <c r="J81" s="146" t="s">
        <v>214</v>
      </c>
    </row>
    <row r="82" customFormat="false" ht="42" hidden="false" customHeight="true" outlineLevel="0" collapsed="false">
      <c r="A82" s="147" t="s">
        <v>246</v>
      </c>
      <c r="B82" s="147"/>
      <c r="C82" s="148" t="s">
        <v>247</v>
      </c>
      <c r="D82" s="148"/>
      <c r="E82" s="148"/>
      <c r="F82" s="148"/>
      <c r="G82" s="148"/>
      <c r="H82" s="148"/>
      <c r="I82" s="148"/>
      <c r="J82" s="149" t="s">
        <v>248</v>
      </c>
    </row>
    <row r="83" customFormat="false" ht="15" hidden="false" customHeight="true" outlineLevel="0" collapsed="false">
      <c r="A83" s="150" t="s">
        <v>218</v>
      </c>
      <c r="B83" s="151" t="s">
        <v>219</v>
      </c>
      <c r="C83" s="151"/>
      <c r="D83" s="151"/>
      <c r="E83" s="151"/>
      <c r="F83" s="152" t="s">
        <v>220</v>
      </c>
      <c r="G83" s="151" t="s">
        <v>221</v>
      </c>
      <c r="H83" s="151"/>
      <c r="I83" s="153" t="s">
        <v>222</v>
      </c>
      <c r="J83" s="154" t="s">
        <v>223</v>
      </c>
    </row>
    <row r="84" customFormat="false" ht="15" hidden="false" customHeight="false" outlineLevel="0" collapsed="false">
      <c r="A84" s="150"/>
      <c r="B84" s="151"/>
      <c r="C84" s="151"/>
      <c r="D84" s="151"/>
      <c r="E84" s="151"/>
      <c r="F84" s="152"/>
      <c r="G84" s="151"/>
      <c r="H84" s="151"/>
      <c r="I84" s="155" t="s">
        <v>224</v>
      </c>
      <c r="J84" s="156" t="s">
        <v>225</v>
      </c>
    </row>
    <row r="85" customFormat="false" ht="15" hidden="false" customHeight="true" outlineLevel="0" collapsed="false">
      <c r="A85" s="197" t="s">
        <v>26</v>
      </c>
      <c r="B85" s="158" t="n">
        <v>88316</v>
      </c>
      <c r="C85" s="159" t="s">
        <v>249</v>
      </c>
      <c r="D85" s="159"/>
      <c r="E85" s="159"/>
      <c r="F85" s="160" t="s">
        <v>250</v>
      </c>
      <c r="G85" s="160" t="n">
        <v>0.63</v>
      </c>
      <c r="H85" s="160"/>
      <c r="I85" s="198" t="n">
        <v>16.57</v>
      </c>
      <c r="J85" s="162" t="n">
        <f aca="false">I85*G85</f>
        <v>10.4391</v>
      </c>
    </row>
    <row r="86" customFormat="false" ht="15" hidden="false" customHeight="false" outlineLevel="0" collapsed="false">
      <c r="A86" s="157"/>
      <c r="B86" s="158"/>
      <c r="C86" s="159"/>
      <c r="D86" s="159"/>
      <c r="E86" s="159"/>
      <c r="F86" s="160"/>
      <c r="G86" s="160"/>
      <c r="H86" s="160"/>
      <c r="I86" s="161"/>
      <c r="J86" s="162" t="n">
        <f aca="false">I86*G86</f>
        <v>0</v>
      </c>
    </row>
    <row r="87" customFormat="false" ht="15" hidden="false" customHeight="false" outlineLevel="0" collapsed="false">
      <c r="A87" s="163"/>
      <c r="B87" s="164"/>
      <c r="C87" s="164"/>
      <c r="D87" s="164"/>
      <c r="E87" s="164"/>
      <c r="F87" s="165"/>
      <c r="G87" s="166"/>
      <c r="H87" s="166"/>
      <c r="I87" s="167"/>
      <c r="J87" s="168"/>
    </row>
    <row r="88" customFormat="false" ht="15" hidden="false" customHeight="false" outlineLevel="0" collapsed="false">
      <c r="A88" s="169"/>
      <c r="B88" s="169"/>
      <c r="C88" s="169"/>
      <c r="D88" s="169"/>
      <c r="E88" s="169"/>
      <c r="F88" s="169"/>
      <c r="G88" s="170" t="s">
        <v>231</v>
      </c>
      <c r="H88" s="170"/>
      <c r="I88" s="170"/>
      <c r="J88" s="171" t="n">
        <f aca="false">SUM(J85:J86)</f>
        <v>10.4391</v>
      </c>
    </row>
    <row r="89" customFormat="false" ht="15" hidden="false" customHeight="false" outlineLevel="0" collapsed="false">
      <c r="A89" s="172"/>
      <c r="B89" s="172"/>
      <c r="C89" s="172"/>
      <c r="D89" s="172"/>
      <c r="E89" s="172"/>
      <c r="F89" s="172"/>
      <c r="G89" s="172"/>
      <c r="H89" s="172"/>
      <c r="I89" s="172"/>
      <c r="J89" s="172"/>
    </row>
    <row r="90" customFormat="false" ht="15" hidden="false" customHeight="true" outlineLevel="0" collapsed="false">
      <c r="A90" s="150" t="s">
        <v>218</v>
      </c>
      <c r="B90" s="151" t="s">
        <v>219</v>
      </c>
      <c r="C90" s="152" t="s">
        <v>232</v>
      </c>
      <c r="D90" s="152"/>
      <c r="E90" s="152"/>
      <c r="F90" s="152" t="s">
        <v>220</v>
      </c>
      <c r="G90" s="151" t="s">
        <v>233</v>
      </c>
      <c r="H90" s="151"/>
      <c r="I90" s="152" t="s">
        <v>234</v>
      </c>
      <c r="J90" s="154" t="s">
        <v>223</v>
      </c>
    </row>
    <row r="91" customFormat="false" ht="15" hidden="false" customHeight="false" outlineLevel="0" collapsed="false">
      <c r="A91" s="150"/>
      <c r="B91" s="151"/>
      <c r="C91" s="151"/>
      <c r="D91" s="152"/>
      <c r="E91" s="152"/>
      <c r="F91" s="152"/>
      <c r="G91" s="151"/>
      <c r="H91" s="151"/>
      <c r="I91" s="152"/>
      <c r="J91" s="156" t="s">
        <v>235</v>
      </c>
    </row>
    <row r="92" customFormat="false" ht="15" hidden="false" customHeight="true" outlineLevel="0" collapsed="false">
      <c r="A92" s="173" t="s">
        <v>48</v>
      </c>
      <c r="B92" s="158" t="n">
        <v>70114</v>
      </c>
      <c r="C92" s="159" t="s">
        <v>251</v>
      </c>
      <c r="D92" s="159"/>
      <c r="E92" s="159"/>
      <c r="F92" s="174" t="s">
        <v>248</v>
      </c>
      <c r="G92" s="175" t="n">
        <v>1</v>
      </c>
      <c r="H92" s="175"/>
      <c r="I92" s="176" t="n">
        <v>52</v>
      </c>
      <c r="J92" s="162" t="n">
        <f aca="false">I92*G92</f>
        <v>52</v>
      </c>
    </row>
    <row r="93" customFormat="false" ht="15" hidden="false" customHeight="false" outlineLevel="0" collapsed="false">
      <c r="A93" s="173"/>
      <c r="B93" s="177"/>
      <c r="C93" s="178"/>
      <c r="D93" s="178"/>
      <c r="E93" s="178"/>
      <c r="F93" s="174"/>
      <c r="G93" s="175"/>
      <c r="H93" s="175"/>
      <c r="I93" s="176"/>
      <c r="J93" s="162"/>
    </row>
    <row r="94" customFormat="false" ht="15" hidden="false" customHeight="false" outlineLevel="0" collapsed="false">
      <c r="A94" s="169"/>
      <c r="B94" s="169"/>
      <c r="C94" s="169"/>
      <c r="D94" s="169"/>
      <c r="E94" s="169"/>
      <c r="F94" s="169"/>
      <c r="G94" s="170" t="s">
        <v>236</v>
      </c>
      <c r="H94" s="170"/>
      <c r="I94" s="170"/>
      <c r="J94" s="179" t="n">
        <f aca="false">SUM(J92:J93)</f>
        <v>52</v>
      </c>
    </row>
    <row r="95" customFormat="false" ht="15" hidden="false" customHeight="false" outlineLevel="0" collapsed="false">
      <c r="A95" s="180"/>
      <c r="B95" s="180"/>
      <c r="C95" s="180"/>
      <c r="D95" s="180"/>
      <c r="E95" s="180"/>
      <c r="F95" s="180"/>
      <c r="G95" s="180"/>
      <c r="H95" s="180"/>
      <c r="I95" s="180"/>
      <c r="J95" s="180"/>
    </row>
    <row r="96" customFormat="false" ht="15" hidden="false" customHeight="true" outlineLevel="0" collapsed="false">
      <c r="A96" s="150" t="s">
        <v>218</v>
      </c>
      <c r="B96" s="151" t="s">
        <v>219</v>
      </c>
      <c r="C96" s="181" t="s">
        <v>237</v>
      </c>
      <c r="D96" s="181"/>
      <c r="E96" s="181"/>
      <c r="F96" s="182" t="s">
        <v>220</v>
      </c>
      <c r="G96" s="183" t="s">
        <v>233</v>
      </c>
      <c r="H96" s="183"/>
      <c r="I96" s="152" t="s">
        <v>234</v>
      </c>
      <c r="J96" s="184" t="s">
        <v>238</v>
      </c>
    </row>
    <row r="97" customFormat="false" ht="15" hidden="false" customHeight="false" outlineLevel="0" collapsed="false">
      <c r="A97" s="150"/>
      <c r="B97" s="151"/>
      <c r="C97" s="181"/>
      <c r="D97" s="181"/>
      <c r="E97" s="181"/>
      <c r="F97" s="182"/>
      <c r="G97" s="183"/>
      <c r="H97" s="183"/>
      <c r="I97" s="152"/>
      <c r="J97" s="184"/>
    </row>
    <row r="98" customFormat="false" ht="15" hidden="false" customHeight="false" outlineLevel="0" collapsed="false">
      <c r="A98" s="173"/>
      <c r="B98" s="177"/>
      <c r="C98" s="177"/>
      <c r="D98" s="177"/>
      <c r="E98" s="177"/>
      <c r="F98" s="174"/>
      <c r="G98" s="175"/>
      <c r="H98" s="175"/>
      <c r="I98" s="176"/>
      <c r="J98" s="162" t="n">
        <f aca="false">I98*G98</f>
        <v>0</v>
      </c>
    </row>
    <row r="99" customFormat="false" ht="15" hidden="false" customHeight="false" outlineLevel="0" collapsed="false">
      <c r="A99" s="173"/>
      <c r="B99" s="177"/>
      <c r="C99" s="177"/>
      <c r="D99" s="177"/>
      <c r="E99" s="177"/>
      <c r="F99" s="174"/>
      <c r="G99" s="175"/>
      <c r="H99" s="175"/>
      <c r="I99" s="176"/>
      <c r="J99" s="162" t="n">
        <f aca="false">I99*G99</f>
        <v>0</v>
      </c>
    </row>
    <row r="100" customFormat="false" ht="15" hidden="false" customHeight="false" outlineLevel="0" collapsed="false">
      <c r="A100" s="173"/>
      <c r="B100" s="177"/>
      <c r="C100" s="177"/>
      <c r="D100" s="177"/>
      <c r="E100" s="177"/>
      <c r="F100" s="174"/>
      <c r="G100" s="175"/>
      <c r="H100" s="175"/>
      <c r="I100" s="176"/>
      <c r="J100" s="162" t="n">
        <f aca="false">I100*G100</f>
        <v>0</v>
      </c>
    </row>
    <row r="101" customFormat="false" ht="15" hidden="false" customHeight="false" outlineLevel="0" collapsed="false">
      <c r="A101" s="185"/>
      <c r="B101" s="186"/>
      <c r="C101" s="186"/>
      <c r="D101" s="186"/>
      <c r="E101" s="186"/>
      <c r="F101" s="187"/>
      <c r="G101" s="170" t="s">
        <v>239</v>
      </c>
      <c r="H101" s="170"/>
      <c r="I101" s="170"/>
      <c r="J101" s="188" t="n">
        <f aca="false">SUM(J98:J100)</f>
        <v>0</v>
      </c>
    </row>
    <row r="102" customFormat="false" ht="15" hidden="false" customHeight="false" outlineLevel="0" collapsed="false">
      <c r="A102" s="189"/>
      <c r="B102" s="190"/>
      <c r="C102" s="190"/>
      <c r="D102" s="190"/>
      <c r="E102" s="190"/>
      <c r="F102" s="190"/>
      <c r="G102" s="191"/>
      <c r="H102" s="191"/>
      <c r="I102" s="191"/>
      <c r="J102" s="191"/>
    </row>
    <row r="103" customFormat="false" ht="15" hidden="false" customHeight="false" outlineLevel="0" collapsed="false">
      <c r="A103" s="185"/>
      <c r="B103" s="185"/>
      <c r="C103" s="185"/>
      <c r="D103" s="185"/>
      <c r="E103" s="185"/>
      <c r="F103" s="185"/>
      <c r="G103" s="192" t="s">
        <v>240</v>
      </c>
      <c r="H103" s="192"/>
      <c r="I103" s="192"/>
      <c r="J103" s="179" t="n">
        <f aca="false">J94+J88+J101</f>
        <v>62.4391</v>
      </c>
    </row>
    <row r="104" customFormat="false" ht="15" hidden="false" customHeight="false" outlineLevel="0" collapsed="false">
      <c r="A104" s="193"/>
      <c r="B104" s="63"/>
      <c r="C104" s="63"/>
      <c r="D104" s="194"/>
      <c r="E104" s="194"/>
      <c r="F104" s="194"/>
      <c r="G104" s="194"/>
      <c r="H104" s="194"/>
      <c r="I104" s="194"/>
      <c r="J104" s="195"/>
    </row>
    <row r="105" customFormat="false" ht="15" hidden="false" customHeight="false" outlineLevel="0" collapsed="false">
      <c r="A105" s="143" t="s">
        <v>212</v>
      </c>
      <c r="B105" s="143"/>
      <c r="C105" s="144" t="s">
        <v>213</v>
      </c>
      <c r="D105" s="145"/>
      <c r="E105" s="145"/>
      <c r="F105" s="145"/>
      <c r="G105" s="145"/>
      <c r="H105" s="145"/>
      <c r="I105" s="145"/>
      <c r="J105" s="146" t="s">
        <v>214</v>
      </c>
    </row>
    <row r="106" customFormat="false" ht="42" hidden="false" customHeight="true" outlineLevel="0" collapsed="false">
      <c r="A106" s="147" t="s">
        <v>252</v>
      </c>
      <c r="B106" s="147"/>
      <c r="C106" s="148" t="s">
        <v>253</v>
      </c>
      <c r="D106" s="148"/>
      <c r="E106" s="148"/>
      <c r="F106" s="148"/>
      <c r="G106" s="148"/>
      <c r="H106" s="148"/>
      <c r="I106" s="148"/>
      <c r="J106" s="149" t="s">
        <v>254</v>
      </c>
    </row>
    <row r="107" customFormat="false" ht="15" hidden="false" customHeight="true" outlineLevel="0" collapsed="false">
      <c r="A107" s="150" t="s">
        <v>218</v>
      </c>
      <c r="B107" s="151" t="s">
        <v>219</v>
      </c>
      <c r="C107" s="151"/>
      <c r="D107" s="151"/>
      <c r="E107" s="151"/>
      <c r="F107" s="152" t="s">
        <v>220</v>
      </c>
      <c r="G107" s="151" t="s">
        <v>221</v>
      </c>
      <c r="H107" s="151"/>
      <c r="I107" s="153" t="s">
        <v>222</v>
      </c>
      <c r="J107" s="154" t="s">
        <v>223</v>
      </c>
    </row>
    <row r="108" customFormat="false" ht="15" hidden="false" customHeight="false" outlineLevel="0" collapsed="false">
      <c r="A108" s="150"/>
      <c r="B108" s="151"/>
      <c r="C108" s="151"/>
      <c r="D108" s="151"/>
      <c r="E108" s="151"/>
      <c r="F108" s="152"/>
      <c r="G108" s="151"/>
      <c r="H108" s="151"/>
      <c r="I108" s="155" t="s">
        <v>224</v>
      </c>
      <c r="J108" s="156" t="s">
        <v>225</v>
      </c>
    </row>
    <row r="109" customFormat="false" ht="15" hidden="false" customHeight="true" outlineLevel="0" collapsed="false">
      <c r="A109" s="173" t="s">
        <v>26</v>
      </c>
      <c r="B109" s="158" t="n">
        <v>88243</v>
      </c>
      <c r="C109" s="159" t="s">
        <v>255</v>
      </c>
      <c r="D109" s="159"/>
      <c r="E109" s="159"/>
      <c r="F109" s="160"/>
      <c r="G109" s="160" t="n">
        <v>1.5096</v>
      </c>
      <c r="H109" s="160"/>
      <c r="I109" s="198" t="n">
        <v>18.02</v>
      </c>
      <c r="J109" s="162" t="n">
        <f aca="false">I109*G109</f>
        <v>27.202992</v>
      </c>
    </row>
    <row r="110" customFormat="false" ht="15" hidden="false" customHeight="false" outlineLevel="0" collapsed="false">
      <c r="A110" s="157"/>
      <c r="B110" s="158"/>
      <c r="C110" s="159"/>
      <c r="D110" s="159"/>
      <c r="E110" s="159"/>
      <c r="F110" s="160"/>
      <c r="G110" s="160"/>
      <c r="H110" s="160"/>
      <c r="I110" s="161"/>
      <c r="J110" s="162" t="n">
        <f aca="false">I110*G110</f>
        <v>0</v>
      </c>
    </row>
    <row r="111" customFormat="false" ht="15" hidden="false" customHeight="false" outlineLevel="0" collapsed="false">
      <c r="A111" s="163"/>
      <c r="B111" s="164"/>
      <c r="C111" s="164"/>
      <c r="D111" s="164"/>
      <c r="E111" s="164"/>
      <c r="F111" s="165"/>
      <c r="G111" s="166"/>
      <c r="H111" s="166"/>
      <c r="I111" s="167"/>
      <c r="J111" s="168"/>
    </row>
    <row r="112" customFormat="false" ht="15" hidden="false" customHeight="false" outlineLevel="0" collapsed="false">
      <c r="A112" s="169"/>
      <c r="B112" s="169"/>
      <c r="C112" s="169"/>
      <c r="D112" s="169"/>
      <c r="E112" s="169"/>
      <c r="F112" s="169"/>
      <c r="G112" s="170" t="s">
        <v>231</v>
      </c>
      <c r="H112" s="170"/>
      <c r="I112" s="170"/>
      <c r="J112" s="171" t="n">
        <f aca="false">SUM(J109:J110)</f>
        <v>27.202992</v>
      </c>
    </row>
    <row r="113" customFormat="false" ht="15" hidden="false" customHeight="false" outlineLevel="0" collapsed="false">
      <c r="A113" s="172"/>
      <c r="B113" s="172"/>
      <c r="C113" s="172"/>
      <c r="D113" s="172"/>
      <c r="E113" s="172"/>
      <c r="F113" s="172"/>
      <c r="G113" s="172"/>
      <c r="H113" s="172"/>
      <c r="I113" s="172"/>
      <c r="J113" s="172"/>
    </row>
    <row r="114" customFormat="false" ht="15" hidden="false" customHeight="true" outlineLevel="0" collapsed="false">
      <c r="A114" s="150" t="s">
        <v>218</v>
      </c>
      <c r="B114" s="151" t="s">
        <v>219</v>
      </c>
      <c r="C114" s="152" t="s">
        <v>232</v>
      </c>
      <c r="D114" s="152"/>
      <c r="E114" s="152"/>
      <c r="F114" s="152" t="s">
        <v>220</v>
      </c>
      <c r="G114" s="151" t="s">
        <v>233</v>
      </c>
      <c r="H114" s="151"/>
      <c r="I114" s="152" t="s">
        <v>234</v>
      </c>
      <c r="J114" s="154" t="s">
        <v>223</v>
      </c>
    </row>
    <row r="115" customFormat="false" ht="15" hidden="false" customHeight="false" outlineLevel="0" collapsed="false">
      <c r="A115" s="150"/>
      <c r="B115" s="151"/>
      <c r="C115" s="151"/>
      <c r="D115" s="152"/>
      <c r="E115" s="152"/>
      <c r="F115" s="152"/>
      <c r="G115" s="151"/>
      <c r="H115" s="151"/>
      <c r="I115" s="152"/>
      <c r="J115" s="156" t="s">
        <v>235</v>
      </c>
    </row>
    <row r="116" customFormat="false" ht="52.5" hidden="false" customHeight="true" outlineLevel="0" collapsed="false">
      <c r="A116" s="173" t="s">
        <v>26</v>
      </c>
      <c r="B116" s="199" t="n">
        <v>39513</v>
      </c>
      <c r="C116" s="159" t="s">
        <v>200</v>
      </c>
      <c r="D116" s="159"/>
      <c r="E116" s="159"/>
      <c r="F116" s="174" t="s">
        <v>254</v>
      </c>
      <c r="G116" s="175" t="n">
        <v>1</v>
      </c>
      <c r="H116" s="175"/>
      <c r="I116" s="176" t="n">
        <v>158.9</v>
      </c>
      <c r="J116" s="162" t="n">
        <f aca="false">I116*G116</f>
        <v>158.9</v>
      </c>
    </row>
    <row r="117" customFormat="false" ht="15" hidden="false" customHeight="false" outlineLevel="0" collapsed="false">
      <c r="A117" s="173"/>
      <c r="B117" s="177"/>
      <c r="C117" s="178"/>
      <c r="D117" s="178"/>
      <c r="E117" s="178"/>
      <c r="F117" s="174"/>
      <c r="G117" s="175"/>
      <c r="H117" s="175"/>
      <c r="I117" s="176"/>
      <c r="J117" s="162"/>
    </row>
    <row r="118" customFormat="false" ht="15" hidden="false" customHeight="false" outlineLevel="0" collapsed="false">
      <c r="A118" s="169"/>
      <c r="B118" s="169"/>
      <c r="C118" s="169"/>
      <c r="D118" s="169"/>
      <c r="E118" s="169"/>
      <c r="F118" s="169"/>
      <c r="G118" s="170" t="s">
        <v>236</v>
      </c>
      <c r="H118" s="170"/>
      <c r="I118" s="170"/>
      <c r="J118" s="179" t="n">
        <f aca="false">SUM(J116:J117)</f>
        <v>158.9</v>
      </c>
    </row>
    <row r="119" customFormat="false" ht="15" hidden="false" customHeight="false" outlineLevel="0" collapsed="false">
      <c r="A119" s="180"/>
      <c r="B119" s="180"/>
      <c r="C119" s="180"/>
      <c r="D119" s="180"/>
      <c r="E119" s="180"/>
      <c r="F119" s="180"/>
      <c r="G119" s="180"/>
      <c r="H119" s="180"/>
      <c r="I119" s="180"/>
      <c r="J119" s="180"/>
    </row>
    <row r="120" customFormat="false" ht="15" hidden="false" customHeight="true" outlineLevel="0" collapsed="false">
      <c r="A120" s="150" t="s">
        <v>218</v>
      </c>
      <c r="B120" s="151" t="s">
        <v>219</v>
      </c>
      <c r="C120" s="181" t="s">
        <v>237</v>
      </c>
      <c r="D120" s="181"/>
      <c r="E120" s="181"/>
      <c r="F120" s="182" t="s">
        <v>220</v>
      </c>
      <c r="G120" s="183" t="s">
        <v>233</v>
      </c>
      <c r="H120" s="183"/>
      <c r="I120" s="152" t="s">
        <v>234</v>
      </c>
      <c r="J120" s="184" t="s">
        <v>238</v>
      </c>
    </row>
    <row r="121" customFormat="false" ht="15" hidden="false" customHeight="false" outlineLevel="0" collapsed="false">
      <c r="A121" s="150"/>
      <c r="B121" s="151"/>
      <c r="C121" s="181"/>
      <c r="D121" s="181"/>
      <c r="E121" s="181"/>
      <c r="F121" s="182"/>
      <c r="G121" s="183"/>
      <c r="H121" s="183"/>
      <c r="I121" s="152"/>
      <c r="J121" s="184"/>
    </row>
    <row r="122" customFormat="false" ht="15" hidden="false" customHeight="false" outlineLevel="0" collapsed="false">
      <c r="A122" s="173"/>
      <c r="B122" s="177"/>
      <c r="C122" s="177"/>
      <c r="D122" s="177"/>
      <c r="E122" s="177"/>
      <c r="F122" s="174"/>
      <c r="G122" s="175"/>
      <c r="H122" s="175"/>
      <c r="I122" s="176"/>
      <c r="J122" s="162" t="n">
        <f aca="false">I122*G122</f>
        <v>0</v>
      </c>
    </row>
    <row r="123" customFormat="false" ht="15" hidden="false" customHeight="false" outlineLevel="0" collapsed="false">
      <c r="A123" s="173"/>
      <c r="B123" s="177"/>
      <c r="C123" s="177"/>
      <c r="D123" s="177"/>
      <c r="E123" s="177"/>
      <c r="F123" s="174"/>
      <c r="G123" s="175"/>
      <c r="H123" s="175"/>
      <c r="I123" s="176"/>
      <c r="J123" s="162" t="n">
        <f aca="false">I123*G123</f>
        <v>0</v>
      </c>
    </row>
    <row r="124" customFormat="false" ht="15" hidden="false" customHeight="false" outlineLevel="0" collapsed="false">
      <c r="A124" s="173"/>
      <c r="B124" s="177"/>
      <c r="C124" s="177"/>
      <c r="D124" s="177"/>
      <c r="E124" s="177"/>
      <c r="F124" s="174"/>
      <c r="G124" s="175"/>
      <c r="H124" s="175"/>
      <c r="I124" s="176"/>
      <c r="J124" s="162" t="n">
        <f aca="false">I124*G124</f>
        <v>0</v>
      </c>
    </row>
    <row r="125" customFormat="false" ht="15" hidden="false" customHeight="false" outlineLevel="0" collapsed="false">
      <c r="A125" s="185"/>
      <c r="B125" s="186"/>
      <c r="C125" s="186"/>
      <c r="D125" s="186"/>
      <c r="E125" s="186"/>
      <c r="F125" s="187"/>
      <c r="G125" s="170" t="s">
        <v>239</v>
      </c>
      <c r="H125" s="170"/>
      <c r="I125" s="170"/>
      <c r="J125" s="188" t="n">
        <f aca="false">SUM(J122:J124)</f>
        <v>0</v>
      </c>
    </row>
    <row r="126" customFormat="false" ht="15" hidden="false" customHeight="false" outlineLevel="0" collapsed="false">
      <c r="A126" s="189"/>
      <c r="B126" s="190"/>
      <c r="C126" s="190"/>
      <c r="D126" s="190"/>
      <c r="E126" s="190"/>
      <c r="F126" s="190"/>
      <c r="G126" s="191"/>
      <c r="H126" s="191"/>
      <c r="I126" s="191"/>
      <c r="J126" s="191"/>
    </row>
    <row r="127" customFormat="false" ht="15" hidden="false" customHeight="false" outlineLevel="0" collapsed="false">
      <c r="A127" s="185"/>
      <c r="B127" s="185"/>
      <c r="C127" s="185"/>
      <c r="D127" s="185"/>
      <c r="E127" s="185"/>
      <c r="F127" s="185"/>
      <c r="G127" s="192" t="s">
        <v>240</v>
      </c>
      <c r="H127" s="192"/>
      <c r="I127" s="192"/>
      <c r="J127" s="179" t="n">
        <f aca="false">J118+J112+J125</f>
        <v>186.102992</v>
      </c>
    </row>
    <row r="128" customFormat="false" ht="15" hidden="false" customHeight="false" outlineLevel="0" collapsed="false">
      <c r="A128" s="193"/>
      <c r="B128" s="63"/>
      <c r="C128" s="63"/>
      <c r="D128" s="194"/>
      <c r="E128" s="194"/>
      <c r="F128" s="194"/>
      <c r="G128" s="194"/>
      <c r="H128" s="194"/>
      <c r="I128" s="194"/>
      <c r="J128" s="195"/>
    </row>
    <row r="129" customFormat="false" ht="15" hidden="false" customHeight="false" outlineLevel="0" collapsed="false">
      <c r="A129" s="143" t="s">
        <v>212</v>
      </c>
      <c r="B129" s="143"/>
      <c r="C129" s="144" t="s">
        <v>213</v>
      </c>
      <c r="D129" s="145"/>
      <c r="E129" s="145"/>
      <c r="F129" s="145"/>
      <c r="G129" s="145"/>
      <c r="H129" s="145"/>
      <c r="I129" s="145"/>
      <c r="J129" s="146" t="s">
        <v>214</v>
      </c>
    </row>
    <row r="130" customFormat="false" ht="37.5" hidden="false" customHeight="true" outlineLevel="0" collapsed="false">
      <c r="A130" s="147" t="s">
        <v>256</v>
      </c>
      <c r="B130" s="147"/>
      <c r="C130" s="148" t="s">
        <v>209</v>
      </c>
      <c r="D130" s="148"/>
      <c r="E130" s="148"/>
      <c r="F130" s="148"/>
      <c r="G130" s="148"/>
      <c r="H130" s="148"/>
      <c r="I130" s="148"/>
      <c r="J130" s="149" t="s">
        <v>254</v>
      </c>
    </row>
    <row r="131" customFormat="false" ht="15" hidden="false" customHeight="true" outlineLevel="0" collapsed="false">
      <c r="A131" s="150" t="s">
        <v>218</v>
      </c>
      <c r="B131" s="151" t="s">
        <v>219</v>
      </c>
      <c r="C131" s="151"/>
      <c r="D131" s="151"/>
      <c r="E131" s="151"/>
      <c r="F131" s="152" t="s">
        <v>220</v>
      </c>
      <c r="G131" s="151" t="s">
        <v>221</v>
      </c>
      <c r="H131" s="151"/>
      <c r="I131" s="153" t="s">
        <v>222</v>
      </c>
      <c r="J131" s="154" t="s">
        <v>223</v>
      </c>
    </row>
    <row r="132" customFormat="false" ht="15" hidden="false" customHeight="false" outlineLevel="0" collapsed="false">
      <c r="A132" s="150"/>
      <c r="B132" s="151"/>
      <c r="C132" s="151"/>
      <c r="D132" s="151"/>
      <c r="E132" s="151"/>
      <c r="F132" s="152"/>
      <c r="G132" s="151"/>
      <c r="H132" s="151"/>
      <c r="I132" s="155" t="s">
        <v>224</v>
      </c>
      <c r="J132" s="156" t="s">
        <v>225</v>
      </c>
    </row>
    <row r="133" customFormat="false" ht="15" hidden="false" customHeight="true" outlineLevel="0" collapsed="false">
      <c r="A133" s="173" t="s">
        <v>26</v>
      </c>
      <c r="B133" s="158" t="n">
        <v>88316</v>
      </c>
      <c r="C133" s="159" t="s">
        <v>249</v>
      </c>
      <c r="D133" s="159"/>
      <c r="E133" s="159"/>
      <c r="F133" s="160" t="s">
        <v>250</v>
      </c>
      <c r="G133" s="160" t="n">
        <v>0.0117</v>
      </c>
      <c r="H133" s="160"/>
      <c r="I133" s="198" t="n">
        <v>16.57</v>
      </c>
      <c r="J133" s="162" t="n">
        <f aca="false">G133*I133</f>
        <v>0.193869</v>
      </c>
    </row>
    <row r="134" customFormat="false" ht="15" hidden="false" customHeight="false" outlineLevel="0" collapsed="false">
      <c r="A134" s="157"/>
      <c r="B134" s="158"/>
      <c r="C134" s="159"/>
      <c r="D134" s="159"/>
      <c r="E134" s="159"/>
      <c r="F134" s="160"/>
      <c r="G134" s="160"/>
      <c r="H134" s="160"/>
      <c r="I134" s="161"/>
      <c r="J134" s="162" t="n">
        <f aca="false">I134*G134</f>
        <v>0</v>
      </c>
    </row>
    <row r="135" customFormat="false" ht="15" hidden="false" customHeight="false" outlineLevel="0" collapsed="false">
      <c r="A135" s="163"/>
      <c r="B135" s="164"/>
      <c r="C135" s="164"/>
      <c r="D135" s="164"/>
      <c r="E135" s="164"/>
      <c r="F135" s="165"/>
      <c r="G135" s="166"/>
      <c r="H135" s="166"/>
      <c r="I135" s="167"/>
      <c r="J135" s="168"/>
    </row>
    <row r="136" customFormat="false" ht="15" hidden="false" customHeight="false" outlineLevel="0" collapsed="false">
      <c r="A136" s="169"/>
      <c r="B136" s="169"/>
      <c r="C136" s="169"/>
      <c r="D136" s="169"/>
      <c r="E136" s="169"/>
      <c r="F136" s="169"/>
      <c r="G136" s="170" t="s">
        <v>231</v>
      </c>
      <c r="H136" s="170"/>
      <c r="I136" s="170"/>
      <c r="J136" s="171" t="n">
        <f aca="false">SUM(J133:J134)</f>
        <v>0.193869</v>
      </c>
    </row>
    <row r="137" customFormat="false" ht="15" hidden="false" customHeight="false" outlineLevel="0" collapsed="false">
      <c r="A137" s="172"/>
      <c r="B137" s="172"/>
      <c r="C137" s="172"/>
      <c r="D137" s="172"/>
      <c r="E137" s="172"/>
      <c r="F137" s="172"/>
      <c r="G137" s="172"/>
      <c r="H137" s="172"/>
      <c r="I137" s="172"/>
      <c r="J137" s="172"/>
    </row>
    <row r="138" customFormat="false" ht="15" hidden="false" customHeight="true" outlineLevel="0" collapsed="false">
      <c r="A138" s="150" t="s">
        <v>218</v>
      </c>
      <c r="B138" s="151" t="s">
        <v>219</v>
      </c>
      <c r="C138" s="152" t="s">
        <v>232</v>
      </c>
      <c r="D138" s="152"/>
      <c r="E138" s="152"/>
      <c r="F138" s="152" t="s">
        <v>220</v>
      </c>
      <c r="G138" s="151" t="s">
        <v>233</v>
      </c>
      <c r="H138" s="151"/>
      <c r="I138" s="152" t="s">
        <v>234</v>
      </c>
      <c r="J138" s="154" t="s">
        <v>223</v>
      </c>
    </row>
    <row r="139" customFormat="false" ht="15" hidden="false" customHeight="false" outlineLevel="0" collapsed="false">
      <c r="A139" s="150"/>
      <c r="B139" s="151"/>
      <c r="C139" s="151"/>
      <c r="D139" s="152"/>
      <c r="E139" s="152"/>
      <c r="F139" s="152"/>
      <c r="G139" s="151"/>
      <c r="H139" s="151"/>
      <c r="I139" s="152"/>
      <c r="J139" s="156" t="s">
        <v>235</v>
      </c>
    </row>
    <row r="140" customFormat="false" ht="15" hidden="false" customHeight="true" outlineLevel="0" collapsed="false">
      <c r="A140" s="173" t="s">
        <v>26</v>
      </c>
      <c r="B140" s="158" t="n">
        <v>42408</v>
      </c>
      <c r="C140" s="159" t="s">
        <v>103</v>
      </c>
      <c r="D140" s="159"/>
      <c r="E140" s="159"/>
      <c r="F140" s="174" t="s">
        <v>254</v>
      </c>
      <c r="G140" s="175" t="n">
        <v>1</v>
      </c>
      <c r="H140" s="175"/>
      <c r="I140" s="176" t="n">
        <v>1.58</v>
      </c>
      <c r="J140" s="162" t="n">
        <f aca="false">I140*G140</f>
        <v>1.58</v>
      </c>
    </row>
    <row r="141" customFormat="false" ht="15" hidden="false" customHeight="false" outlineLevel="0" collapsed="false">
      <c r="A141" s="173"/>
      <c r="B141" s="177"/>
      <c r="C141" s="178"/>
      <c r="D141" s="178"/>
      <c r="E141" s="178"/>
      <c r="F141" s="174"/>
      <c r="G141" s="175"/>
      <c r="H141" s="175"/>
      <c r="I141" s="176"/>
      <c r="J141" s="162"/>
    </row>
    <row r="142" customFormat="false" ht="15" hidden="false" customHeight="false" outlineLevel="0" collapsed="false">
      <c r="A142" s="169"/>
      <c r="B142" s="169"/>
      <c r="C142" s="169"/>
      <c r="D142" s="169"/>
      <c r="E142" s="169"/>
      <c r="F142" s="169"/>
      <c r="G142" s="170" t="s">
        <v>236</v>
      </c>
      <c r="H142" s="170"/>
      <c r="I142" s="170"/>
      <c r="J142" s="179" t="n">
        <f aca="false">SUM(J140:J141)</f>
        <v>1.58</v>
      </c>
    </row>
    <row r="143" customFormat="false" ht="15" hidden="false" customHeight="false" outlineLevel="0" collapsed="false">
      <c r="A143" s="180"/>
      <c r="B143" s="180"/>
      <c r="C143" s="180"/>
      <c r="D143" s="180"/>
      <c r="E143" s="180"/>
      <c r="F143" s="180"/>
      <c r="G143" s="180"/>
      <c r="H143" s="180"/>
      <c r="I143" s="180"/>
      <c r="J143" s="180"/>
    </row>
    <row r="144" customFormat="false" ht="15" hidden="false" customHeight="true" outlineLevel="0" collapsed="false">
      <c r="A144" s="150" t="s">
        <v>218</v>
      </c>
      <c r="B144" s="151" t="s">
        <v>219</v>
      </c>
      <c r="C144" s="181" t="s">
        <v>237</v>
      </c>
      <c r="D144" s="181"/>
      <c r="E144" s="181"/>
      <c r="F144" s="182" t="s">
        <v>220</v>
      </c>
      <c r="G144" s="183" t="s">
        <v>233</v>
      </c>
      <c r="H144" s="183"/>
      <c r="I144" s="152" t="s">
        <v>234</v>
      </c>
      <c r="J144" s="184" t="s">
        <v>238</v>
      </c>
    </row>
    <row r="145" customFormat="false" ht="15" hidden="false" customHeight="false" outlineLevel="0" collapsed="false">
      <c r="A145" s="150"/>
      <c r="B145" s="151"/>
      <c r="C145" s="181"/>
      <c r="D145" s="181"/>
      <c r="E145" s="181"/>
      <c r="F145" s="182"/>
      <c r="G145" s="183"/>
      <c r="H145" s="183"/>
      <c r="I145" s="152"/>
      <c r="J145" s="184"/>
    </row>
    <row r="146" customFormat="false" ht="15" hidden="false" customHeight="false" outlineLevel="0" collapsed="false">
      <c r="A146" s="173"/>
      <c r="B146" s="177"/>
      <c r="C146" s="177"/>
      <c r="D146" s="177"/>
      <c r="E146" s="177"/>
      <c r="F146" s="174"/>
      <c r="G146" s="175"/>
      <c r="H146" s="175"/>
      <c r="I146" s="176"/>
      <c r="J146" s="162" t="n">
        <f aca="false">I146*G146</f>
        <v>0</v>
      </c>
    </row>
    <row r="147" customFormat="false" ht="15" hidden="false" customHeight="false" outlineLevel="0" collapsed="false">
      <c r="A147" s="173"/>
      <c r="B147" s="177"/>
      <c r="C147" s="177"/>
      <c r="D147" s="177"/>
      <c r="E147" s="177"/>
      <c r="F147" s="174"/>
      <c r="G147" s="175"/>
      <c r="H147" s="175"/>
      <c r="I147" s="176"/>
      <c r="J147" s="162" t="n">
        <f aca="false">I147*G147</f>
        <v>0</v>
      </c>
    </row>
    <row r="148" customFormat="false" ht="15" hidden="false" customHeight="false" outlineLevel="0" collapsed="false">
      <c r="A148" s="173"/>
      <c r="B148" s="177"/>
      <c r="C148" s="177"/>
      <c r="D148" s="177"/>
      <c r="E148" s="177"/>
      <c r="F148" s="174"/>
      <c r="G148" s="175"/>
      <c r="H148" s="175"/>
      <c r="I148" s="176"/>
      <c r="J148" s="162" t="n">
        <f aca="false">I148*G148</f>
        <v>0</v>
      </c>
    </row>
    <row r="149" customFormat="false" ht="15" hidden="false" customHeight="false" outlineLevel="0" collapsed="false">
      <c r="A149" s="185"/>
      <c r="B149" s="186"/>
      <c r="C149" s="186"/>
      <c r="D149" s="186"/>
      <c r="E149" s="186"/>
      <c r="F149" s="187"/>
      <c r="G149" s="170" t="s">
        <v>239</v>
      </c>
      <c r="H149" s="170"/>
      <c r="I149" s="170"/>
      <c r="J149" s="188" t="n">
        <f aca="false">SUM(J146:J148)</f>
        <v>0</v>
      </c>
    </row>
    <row r="150" customFormat="false" ht="15" hidden="false" customHeight="false" outlineLevel="0" collapsed="false">
      <c r="A150" s="189"/>
      <c r="B150" s="190"/>
      <c r="C150" s="190"/>
      <c r="D150" s="190"/>
      <c r="E150" s="190"/>
      <c r="F150" s="190"/>
      <c r="G150" s="191"/>
      <c r="H150" s="191"/>
      <c r="I150" s="191"/>
      <c r="J150" s="191"/>
    </row>
    <row r="151" customFormat="false" ht="15" hidden="false" customHeight="false" outlineLevel="0" collapsed="false">
      <c r="A151" s="185"/>
      <c r="B151" s="185"/>
      <c r="C151" s="185"/>
      <c r="D151" s="185"/>
      <c r="E151" s="185"/>
      <c r="F151" s="185"/>
      <c r="G151" s="192" t="s">
        <v>240</v>
      </c>
      <c r="H151" s="192"/>
      <c r="I151" s="192"/>
      <c r="J151" s="179" t="n">
        <f aca="false">J142+J136+J149</f>
        <v>1.773869</v>
      </c>
    </row>
    <row r="152" customFormat="false" ht="15" hidden="false" customHeight="false" outlineLevel="0" collapsed="false">
      <c r="A152" s="193"/>
      <c r="B152" s="63"/>
      <c r="C152" s="63"/>
      <c r="D152" s="194"/>
      <c r="E152" s="194"/>
      <c r="F152" s="194"/>
      <c r="G152" s="194"/>
      <c r="H152" s="194"/>
      <c r="I152" s="194"/>
      <c r="J152" s="195"/>
    </row>
    <row r="153" customFormat="false" ht="15" hidden="false" customHeight="false" outlineLevel="0" collapsed="false">
      <c r="A153" s="143" t="s">
        <v>212</v>
      </c>
      <c r="B153" s="143"/>
      <c r="C153" s="144" t="s">
        <v>213</v>
      </c>
      <c r="D153" s="145"/>
      <c r="E153" s="145"/>
      <c r="F153" s="145"/>
      <c r="G153" s="145"/>
      <c r="H153" s="145"/>
      <c r="I153" s="145"/>
      <c r="J153" s="146" t="s">
        <v>214</v>
      </c>
    </row>
    <row r="154" customFormat="false" ht="39.75" hidden="false" customHeight="true" outlineLevel="0" collapsed="false">
      <c r="A154" s="147" t="s">
        <v>257</v>
      </c>
      <c r="B154" s="147"/>
      <c r="C154" s="148" t="s">
        <v>210</v>
      </c>
      <c r="D154" s="148"/>
      <c r="E154" s="148"/>
      <c r="F154" s="148"/>
      <c r="G154" s="148"/>
      <c r="H154" s="148"/>
      <c r="I154" s="148"/>
      <c r="J154" s="149" t="s">
        <v>42</v>
      </c>
    </row>
    <row r="155" customFormat="false" ht="15" hidden="false" customHeight="true" outlineLevel="0" collapsed="false">
      <c r="A155" s="150" t="s">
        <v>218</v>
      </c>
      <c r="B155" s="151" t="s">
        <v>219</v>
      </c>
      <c r="C155" s="151"/>
      <c r="D155" s="151"/>
      <c r="E155" s="151"/>
      <c r="F155" s="152" t="s">
        <v>220</v>
      </c>
      <c r="G155" s="151" t="s">
        <v>221</v>
      </c>
      <c r="H155" s="151"/>
      <c r="I155" s="153" t="s">
        <v>222</v>
      </c>
      <c r="J155" s="154" t="s">
        <v>223</v>
      </c>
    </row>
    <row r="156" customFormat="false" ht="15" hidden="false" customHeight="false" outlineLevel="0" collapsed="false">
      <c r="A156" s="150"/>
      <c r="B156" s="151"/>
      <c r="C156" s="151"/>
      <c r="D156" s="151"/>
      <c r="E156" s="151"/>
      <c r="F156" s="152"/>
      <c r="G156" s="151"/>
      <c r="H156" s="151"/>
      <c r="I156" s="155" t="s">
        <v>224</v>
      </c>
      <c r="J156" s="156" t="s">
        <v>225</v>
      </c>
    </row>
    <row r="157" customFormat="false" ht="15" hidden="false" customHeight="false" outlineLevel="0" collapsed="false">
      <c r="A157" s="173"/>
      <c r="B157" s="158"/>
      <c r="C157" s="159"/>
      <c r="D157" s="159"/>
      <c r="E157" s="159"/>
      <c r="F157" s="160"/>
      <c r="G157" s="160"/>
      <c r="H157" s="160"/>
      <c r="I157" s="161"/>
      <c r="J157" s="162"/>
    </row>
    <row r="158" customFormat="false" ht="15" hidden="false" customHeight="false" outlineLevel="0" collapsed="false">
      <c r="A158" s="157"/>
      <c r="B158" s="158"/>
      <c r="C158" s="159"/>
      <c r="D158" s="159"/>
      <c r="E158" s="159"/>
      <c r="F158" s="160"/>
      <c r="G158" s="160"/>
      <c r="H158" s="160"/>
      <c r="I158" s="161"/>
      <c r="J158" s="162" t="n">
        <f aca="false">I158*G158</f>
        <v>0</v>
      </c>
    </row>
    <row r="159" customFormat="false" ht="15" hidden="false" customHeight="false" outlineLevel="0" collapsed="false">
      <c r="A159" s="163"/>
      <c r="B159" s="164"/>
      <c r="C159" s="164"/>
      <c r="D159" s="164"/>
      <c r="E159" s="164"/>
      <c r="F159" s="165"/>
      <c r="G159" s="166"/>
      <c r="H159" s="166"/>
      <c r="I159" s="167"/>
      <c r="J159" s="168"/>
    </row>
    <row r="160" customFormat="false" ht="15" hidden="false" customHeight="false" outlineLevel="0" collapsed="false">
      <c r="A160" s="169"/>
      <c r="B160" s="169"/>
      <c r="C160" s="169"/>
      <c r="D160" s="169"/>
      <c r="E160" s="169"/>
      <c r="F160" s="169"/>
      <c r="G160" s="170" t="s">
        <v>231</v>
      </c>
      <c r="H160" s="170"/>
      <c r="I160" s="170"/>
      <c r="J160" s="171" t="n">
        <f aca="false">SUM(J157:J158)</f>
        <v>0</v>
      </c>
    </row>
    <row r="161" customFormat="false" ht="15" hidden="false" customHeight="false" outlineLevel="0" collapsed="false">
      <c r="A161" s="172"/>
      <c r="B161" s="172"/>
      <c r="C161" s="172"/>
      <c r="D161" s="172"/>
      <c r="E161" s="172"/>
      <c r="F161" s="172"/>
      <c r="G161" s="172"/>
      <c r="H161" s="172"/>
      <c r="I161" s="172"/>
      <c r="J161" s="172"/>
    </row>
    <row r="162" customFormat="false" ht="15" hidden="false" customHeight="true" outlineLevel="0" collapsed="false">
      <c r="A162" s="150" t="s">
        <v>218</v>
      </c>
      <c r="B162" s="151" t="s">
        <v>219</v>
      </c>
      <c r="C162" s="152" t="s">
        <v>232</v>
      </c>
      <c r="D162" s="152"/>
      <c r="E162" s="152"/>
      <c r="F162" s="152" t="s">
        <v>220</v>
      </c>
      <c r="G162" s="151" t="s">
        <v>233</v>
      </c>
      <c r="H162" s="151"/>
      <c r="I162" s="152" t="s">
        <v>234</v>
      </c>
      <c r="J162" s="154" t="s">
        <v>223</v>
      </c>
    </row>
    <row r="163" customFormat="false" ht="15" hidden="false" customHeight="false" outlineLevel="0" collapsed="false">
      <c r="A163" s="150"/>
      <c r="B163" s="151"/>
      <c r="C163" s="151"/>
      <c r="D163" s="152"/>
      <c r="E163" s="152"/>
      <c r="F163" s="152"/>
      <c r="G163" s="151"/>
      <c r="H163" s="151"/>
      <c r="I163" s="152"/>
      <c r="J163" s="156" t="s">
        <v>235</v>
      </c>
    </row>
    <row r="164" customFormat="false" ht="36.75" hidden="false" customHeight="true" outlineLevel="0" collapsed="false">
      <c r="A164" s="173" t="s">
        <v>26</v>
      </c>
      <c r="B164" s="199" t="n">
        <v>10527</v>
      </c>
      <c r="C164" s="159" t="s">
        <v>258</v>
      </c>
      <c r="D164" s="159"/>
      <c r="E164" s="159"/>
      <c r="F164" s="200" t="s">
        <v>42</v>
      </c>
      <c r="G164" s="175" t="n">
        <v>1</v>
      </c>
      <c r="H164" s="175"/>
      <c r="I164" s="176" t="n">
        <v>13</v>
      </c>
      <c r="J164" s="162" t="n">
        <f aca="false">I164*G164</f>
        <v>13</v>
      </c>
    </row>
    <row r="165" customFormat="false" ht="15" hidden="false" customHeight="false" outlineLevel="0" collapsed="false">
      <c r="A165" s="173"/>
      <c r="B165" s="177"/>
      <c r="C165" s="178"/>
      <c r="D165" s="178"/>
      <c r="E165" s="178"/>
      <c r="F165" s="174"/>
      <c r="G165" s="175"/>
      <c r="H165" s="175"/>
      <c r="I165" s="176"/>
      <c r="J165" s="162"/>
    </row>
    <row r="166" customFormat="false" ht="15" hidden="false" customHeight="false" outlineLevel="0" collapsed="false">
      <c r="A166" s="169"/>
      <c r="B166" s="169"/>
      <c r="C166" s="169"/>
      <c r="D166" s="169"/>
      <c r="E166" s="169"/>
      <c r="F166" s="169"/>
      <c r="G166" s="170" t="s">
        <v>236</v>
      </c>
      <c r="H166" s="170"/>
      <c r="I166" s="170"/>
      <c r="J166" s="179" t="n">
        <f aca="false">SUM(J164:J165)</f>
        <v>13</v>
      </c>
    </row>
    <row r="167" customFormat="false" ht="15" hidden="false" customHeight="false" outlineLevel="0" collapsed="false">
      <c r="A167" s="180"/>
      <c r="B167" s="180"/>
      <c r="C167" s="180"/>
      <c r="D167" s="180"/>
      <c r="E167" s="180"/>
      <c r="F167" s="180"/>
      <c r="G167" s="180"/>
      <c r="H167" s="180"/>
      <c r="I167" s="180"/>
      <c r="J167" s="180"/>
    </row>
    <row r="168" customFormat="false" ht="15" hidden="false" customHeight="true" outlineLevel="0" collapsed="false">
      <c r="A168" s="150" t="s">
        <v>218</v>
      </c>
      <c r="B168" s="151" t="s">
        <v>219</v>
      </c>
      <c r="C168" s="181" t="s">
        <v>237</v>
      </c>
      <c r="D168" s="181"/>
      <c r="E168" s="181"/>
      <c r="F168" s="182" t="s">
        <v>220</v>
      </c>
      <c r="G168" s="183" t="s">
        <v>233</v>
      </c>
      <c r="H168" s="183"/>
      <c r="I168" s="152" t="s">
        <v>234</v>
      </c>
      <c r="J168" s="184" t="s">
        <v>238</v>
      </c>
    </row>
    <row r="169" customFormat="false" ht="15" hidden="false" customHeight="false" outlineLevel="0" collapsed="false">
      <c r="A169" s="150"/>
      <c r="B169" s="151"/>
      <c r="C169" s="181"/>
      <c r="D169" s="181"/>
      <c r="E169" s="181"/>
      <c r="F169" s="182"/>
      <c r="G169" s="183"/>
      <c r="H169" s="183"/>
      <c r="I169" s="152"/>
      <c r="J169" s="184"/>
    </row>
    <row r="170" customFormat="false" ht="15" hidden="false" customHeight="false" outlineLevel="0" collapsed="false">
      <c r="A170" s="173"/>
      <c r="B170" s="177"/>
      <c r="C170" s="177"/>
      <c r="D170" s="177"/>
      <c r="E170" s="177"/>
      <c r="F170" s="174"/>
      <c r="G170" s="175"/>
      <c r="H170" s="175"/>
      <c r="I170" s="176"/>
      <c r="J170" s="162" t="n">
        <f aca="false">I170*G170</f>
        <v>0</v>
      </c>
    </row>
    <row r="171" customFormat="false" ht="15" hidden="false" customHeight="false" outlineLevel="0" collapsed="false">
      <c r="A171" s="173"/>
      <c r="B171" s="177"/>
      <c r="C171" s="177"/>
      <c r="D171" s="177"/>
      <c r="E171" s="177"/>
      <c r="F171" s="174"/>
      <c r="G171" s="175"/>
      <c r="H171" s="175"/>
      <c r="I171" s="176"/>
      <c r="J171" s="162" t="n">
        <f aca="false">I171*G171</f>
        <v>0</v>
      </c>
    </row>
    <row r="172" customFormat="false" ht="15" hidden="false" customHeight="false" outlineLevel="0" collapsed="false">
      <c r="A172" s="173"/>
      <c r="B172" s="177"/>
      <c r="C172" s="177"/>
      <c r="D172" s="177"/>
      <c r="E172" s="177"/>
      <c r="F172" s="174"/>
      <c r="G172" s="175"/>
      <c r="H172" s="175"/>
      <c r="I172" s="176"/>
      <c r="J172" s="162" t="n">
        <f aca="false">I172*G172</f>
        <v>0</v>
      </c>
    </row>
    <row r="173" customFormat="false" ht="15" hidden="false" customHeight="false" outlineLevel="0" collapsed="false">
      <c r="A173" s="185"/>
      <c r="B173" s="186"/>
      <c r="C173" s="186"/>
      <c r="D173" s="186"/>
      <c r="E173" s="186"/>
      <c r="F173" s="187"/>
      <c r="G173" s="170" t="s">
        <v>239</v>
      </c>
      <c r="H173" s="170"/>
      <c r="I173" s="170"/>
      <c r="J173" s="188" t="n">
        <f aca="false">SUM(J170:J172)</f>
        <v>0</v>
      </c>
    </row>
    <row r="174" customFormat="false" ht="15" hidden="false" customHeight="false" outlineLevel="0" collapsed="false">
      <c r="A174" s="189"/>
      <c r="B174" s="190"/>
      <c r="C174" s="190"/>
      <c r="D174" s="190"/>
      <c r="E174" s="190"/>
      <c r="F174" s="190"/>
      <c r="G174" s="191"/>
      <c r="H174" s="191"/>
      <c r="I174" s="191"/>
      <c r="J174" s="191"/>
    </row>
    <row r="175" customFormat="false" ht="15" hidden="false" customHeight="false" outlineLevel="0" collapsed="false">
      <c r="A175" s="185"/>
      <c r="B175" s="185"/>
      <c r="C175" s="185"/>
      <c r="D175" s="185"/>
      <c r="E175" s="185"/>
      <c r="F175" s="185"/>
      <c r="G175" s="192" t="s">
        <v>240</v>
      </c>
      <c r="H175" s="192"/>
      <c r="I175" s="192"/>
      <c r="J175" s="179" t="n">
        <f aca="false">J166+J160+J173</f>
        <v>13</v>
      </c>
    </row>
    <row r="176" customFormat="false" ht="15" hidden="false" customHeight="false" outlineLevel="0" collapsed="false">
      <c r="A176" s="193"/>
      <c r="B176" s="63"/>
      <c r="C176" s="63"/>
      <c r="D176" s="194"/>
      <c r="E176" s="194"/>
      <c r="F176" s="194"/>
      <c r="G176" s="194"/>
      <c r="H176" s="194"/>
      <c r="I176" s="194"/>
      <c r="J176" s="195"/>
    </row>
    <row r="177" customFormat="false" ht="15" hidden="false" customHeight="false" outlineLevel="0" collapsed="false">
      <c r="A177" s="143" t="s">
        <v>212</v>
      </c>
      <c r="B177" s="143"/>
      <c r="C177" s="144" t="s">
        <v>213</v>
      </c>
      <c r="D177" s="145"/>
      <c r="E177" s="145"/>
      <c r="F177" s="145"/>
      <c r="G177" s="145"/>
      <c r="H177" s="145"/>
      <c r="I177" s="145"/>
      <c r="J177" s="146" t="s">
        <v>214</v>
      </c>
    </row>
    <row r="178" customFormat="false" ht="36.75" hidden="false" customHeight="true" outlineLevel="0" collapsed="false">
      <c r="A178" s="147" t="s">
        <v>259</v>
      </c>
      <c r="B178" s="147"/>
      <c r="C178" s="148" t="s">
        <v>260</v>
      </c>
      <c r="D178" s="148"/>
      <c r="E178" s="148"/>
      <c r="F178" s="148"/>
      <c r="G178" s="148"/>
      <c r="H178" s="148"/>
      <c r="I178" s="148"/>
      <c r="J178" s="149" t="s">
        <v>217</v>
      </c>
    </row>
    <row r="179" customFormat="false" ht="15" hidden="false" customHeight="true" outlineLevel="0" collapsed="false">
      <c r="A179" s="150" t="s">
        <v>218</v>
      </c>
      <c r="B179" s="151" t="s">
        <v>219</v>
      </c>
      <c r="C179" s="151"/>
      <c r="D179" s="151"/>
      <c r="E179" s="151"/>
      <c r="F179" s="152" t="s">
        <v>220</v>
      </c>
      <c r="G179" s="151" t="s">
        <v>221</v>
      </c>
      <c r="H179" s="151"/>
      <c r="I179" s="153" t="s">
        <v>222</v>
      </c>
      <c r="J179" s="154" t="s">
        <v>223</v>
      </c>
    </row>
    <row r="180" customFormat="false" ht="15" hidden="false" customHeight="false" outlineLevel="0" collapsed="false">
      <c r="A180" s="150"/>
      <c r="B180" s="151"/>
      <c r="C180" s="151"/>
      <c r="D180" s="151"/>
      <c r="E180" s="151"/>
      <c r="F180" s="152"/>
      <c r="G180" s="151"/>
      <c r="H180" s="151"/>
      <c r="I180" s="155" t="s">
        <v>224</v>
      </c>
      <c r="J180" s="156" t="s">
        <v>225</v>
      </c>
    </row>
    <row r="181" customFormat="false" ht="15" hidden="false" customHeight="true" outlineLevel="0" collapsed="false">
      <c r="A181" s="173" t="s">
        <v>26</v>
      </c>
      <c r="B181" s="158" t="n">
        <v>88264</v>
      </c>
      <c r="C181" s="159" t="s">
        <v>261</v>
      </c>
      <c r="D181" s="159"/>
      <c r="E181" s="159"/>
      <c r="F181" s="160" t="s">
        <v>250</v>
      </c>
      <c r="G181" s="160" t="n">
        <v>0.5355</v>
      </c>
      <c r="H181" s="160"/>
      <c r="I181" s="198" t="n">
        <v>23.95</v>
      </c>
      <c r="J181" s="162" t="n">
        <f aca="false">I181*G181</f>
        <v>12.825225</v>
      </c>
    </row>
    <row r="182" customFormat="false" ht="15" hidden="false" customHeight="true" outlineLevel="0" collapsed="false">
      <c r="A182" s="173" t="s">
        <v>26</v>
      </c>
      <c r="B182" s="158" t="n">
        <v>88247</v>
      </c>
      <c r="C182" s="159" t="s">
        <v>262</v>
      </c>
      <c r="D182" s="159"/>
      <c r="E182" s="159"/>
      <c r="F182" s="160" t="s">
        <v>250</v>
      </c>
      <c r="G182" s="160" t="n">
        <v>0.2231</v>
      </c>
      <c r="H182" s="160"/>
      <c r="I182" s="198" t="n">
        <v>18.69</v>
      </c>
      <c r="J182" s="162" t="n">
        <f aca="false">I182*G182</f>
        <v>4.169739</v>
      </c>
    </row>
    <row r="183" customFormat="false" ht="15" hidden="false" customHeight="false" outlineLevel="0" collapsed="false">
      <c r="A183" s="163"/>
      <c r="B183" s="164"/>
      <c r="C183" s="164"/>
      <c r="D183" s="164"/>
      <c r="E183" s="164"/>
      <c r="F183" s="165"/>
      <c r="G183" s="166"/>
      <c r="H183" s="166"/>
      <c r="I183" s="167"/>
      <c r="J183" s="168"/>
    </row>
    <row r="184" customFormat="false" ht="15" hidden="false" customHeight="false" outlineLevel="0" collapsed="false">
      <c r="A184" s="169"/>
      <c r="B184" s="169"/>
      <c r="C184" s="169"/>
      <c r="D184" s="169"/>
      <c r="E184" s="169"/>
      <c r="F184" s="169"/>
      <c r="G184" s="170" t="s">
        <v>231</v>
      </c>
      <c r="H184" s="170"/>
      <c r="I184" s="170"/>
      <c r="J184" s="171" t="n">
        <f aca="false">SUM(J181:J182)</f>
        <v>16.994964</v>
      </c>
    </row>
    <row r="185" customFormat="false" ht="15" hidden="false" customHeight="false" outlineLevel="0" collapsed="false">
      <c r="A185" s="172"/>
      <c r="B185" s="172"/>
      <c r="C185" s="172"/>
      <c r="D185" s="172"/>
      <c r="E185" s="172"/>
      <c r="F185" s="172"/>
      <c r="G185" s="172"/>
      <c r="H185" s="172"/>
      <c r="I185" s="172"/>
      <c r="J185" s="172"/>
    </row>
    <row r="186" customFormat="false" ht="15" hidden="false" customHeight="true" outlineLevel="0" collapsed="false">
      <c r="A186" s="150" t="s">
        <v>218</v>
      </c>
      <c r="B186" s="151" t="s">
        <v>219</v>
      </c>
      <c r="C186" s="152" t="s">
        <v>232</v>
      </c>
      <c r="D186" s="152"/>
      <c r="E186" s="152"/>
      <c r="F186" s="152" t="s">
        <v>220</v>
      </c>
      <c r="G186" s="151" t="s">
        <v>233</v>
      </c>
      <c r="H186" s="151"/>
      <c r="I186" s="152" t="s">
        <v>234</v>
      </c>
      <c r="J186" s="154" t="s">
        <v>223</v>
      </c>
    </row>
    <row r="187" customFormat="false" ht="15" hidden="false" customHeight="false" outlineLevel="0" collapsed="false">
      <c r="A187" s="150"/>
      <c r="B187" s="151"/>
      <c r="C187" s="151"/>
      <c r="D187" s="152"/>
      <c r="E187" s="152"/>
      <c r="F187" s="152"/>
      <c r="G187" s="151"/>
      <c r="H187" s="151"/>
      <c r="I187" s="152"/>
      <c r="J187" s="156" t="s">
        <v>235</v>
      </c>
    </row>
    <row r="188" customFormat="false" ht="15" hidden="false" customHeight="true" outlineLevel="0" collapsed="false">
      <c r="A188" s="173"/>
      <c r="B188" s="158" t="s">
        <v>263</v>
      </c>
      <c r="C188" s="159" t="s">
        <v>264</v>
      </c>
      <c r="D188" s="159"/>
      <c r="E188" s="159"/>
      <c r="F188" s="200" t="s">
        <v>265</v>
      </c>
      <c r="G188" s="175" t="n">
        <v>1</v>
      </c>
      <c r="H188" s="175"/>
      <c r="I188" s="176" t="n">
        <f aca="false">M196</f>
        <v>209</v>
      </c>
      <c r="J188" s="162" t="n">
        <f aca="false">I188*G188</f>
        <v>209</v>
      </c>
    </row>
    <row r="189" customFormat="false" ht="15" hidden="false" customHeight="false" outlineLevel="0" collapsed="false">
      <c r="A189" s="173"/>
      <c r="B189" s="177"/>
      <c r="C189" s="178"/>
      <c r="D189" s="178"/>
      <c r="E189" s="178"/>
      <c r="F189" s="174"/>
      <c r="G189" s="175"/>
      <c r="H189" s="175"/>
      <c r="I189" s="176"/>
      <c r="J189" s="162"/>
    </row>
    <row r="190" customFormat="false" ht="15" hidden="false" customHeight="false" outlineLevel="0" collapsed="false">
      <c r="A190" s="169"/>
      <c r="B190" s="169"/>
      <c r="C190" s="169"/>
      <c r="D190" s="169"/>
      <c r="E190" s="169"/>
      <c r="F190" s="169"/>
      <c r="G190" s="170" t="s">
        <v>236</v>
      </c>
      <c r="H190" s="170"/>
      <c r="I190" s="170"/>
      <c r="J190" s="179" t="n">
        <f aca="false">SUM(J188:J189)</f>
        <v>209</v>
      </c>
    </row>
    <row r="191" customFormat="false" ht="15" hidden="false" customHeight="false" outlineLevel="0" collapsed="false">
      <c r="A191" s="180"/>
      <c r="B191" s="180"/>
      <c r="C191" s="180"/>
      <c r="D191" s="180"/>
      <c r="E191" s="180"/>
      <c r="F191" s="180"/>
      <c r="G191" s="180"/>
      <c r="H191" s="180"/>
      <c r="I191" s="180"/>
      <c r="J191" s="180"/>
      <c r="U191" s="140" t="s">
        <v>266</v>
      </c>
      <c r="W191" s="140" t="s">
        <v>267</v>
      </c>
    </row>
    <row r="192" customFormat="false" ht="15" hidden="false" customHeight="true" outlineLevel="0" collapsed="false">
      <c r="A192" s="150" t="s">
        <v>218</v>
      </c>
      <c r="B192" s="151" t="s">
        <v>219</v>
      </c>
      <c r="C192" s="181" t="s">
        <v>237</v>
      </c>
      <c r="D192" s="181"/>
      <c r="E192" s="181"/>
      <c r="F192" s="182" t="s">
        <v>220</v>
      </c>
      <c r="G192" s="183" t="s">
        <v>233</v>
      </c>
      <c r="H192" s="183"/>
      <c r="I192" s="152" t="s">
        <v>234</v>
      </c>
      <c r="J192" s="184" t="s">
        <v>238</v>
      </c>
      <c r="L192" s="201" t="n">
        <v>1</v>
      </c>
      <c r="M192" s="140" t="s">
        <v>268</v>
      </c>
      <c r="N192" s="140" t="n">
        <f aca="false">W192</f>
        <v>209</v>
      </c>
      <c r="O192" s="201" t="s">
        <v>269</v>
      </c>
      <c r="P192" s="202" t="s">
        <v>270</v>
      </c>
      <c r="U192" s="140" t="n">
        <v>334</v>
      </c>
      <c r="W192" s="140" t="n">
        <v>209</v>
      </c>
    </row>
    <row r="193" customFormat="false" ht="15" hidden="false" customHeight="false" outlineLevel="0" collapsed="false">
      <c r="A193" s="150"/>
      <c r="B193" s="151"/>
      <c r="C193" s="181"/>
      <c r="D193" s="181"/>
      <c r="E193" s="181"/>
      <c r="F193" s="182"/>
      <c r="G193" s="183"/>
      <c r="H193" s="183"/>
      <c r="I193" s="152"/>
      <c r="J193" s="184"/>
      <c r="L193" s="201" t="n">
        <v>2</v>
      </c>
      <c r="M193" s="140" t="s">
        <v>268</v>
      </c>
      <c r="N193" s="140" t="n">
        <f aca="false">W193</f>
        <v>287</v>
      </c>
      <c r="O193" s="201" t="s">
        <v>271</v>
      </c>
      <c r="P193" s="202" t="s">
        <v>272</v>
      </c>
      <c r="U193" s="140" t="n">
        <v>334</v>
      </c>
      <c r="W193" s="140" t="n">
        <v>287</v>
      </c>
    </row>
    <row r="194" customFormat="false" ht="15" hidden="false" customHeight="false" outlineLevel="0" collapsed="false">
      <c r="A194" s="173"/>
      <c r="B194" s="177"/>
      <c r="C194" s="177"/>
      <c r="D194" s="177"/>
      <c r="E194" s="177"/>
      <c r="F194" s="174"/>
      <c r="G194" s="175"/>
      <c r="H194" s="175"/>
      <c r="I194" s="176"/>
      <c r="J194" s="162" t="n">
        <f aca="false">I194*G194</f>
        <v>0</v>
      </c>
      <c r="L194" s="201" t="n">
        <v>3</v>
      </c>
      <c r="M194" s="140" t="s">
        <v>268</v>
      </c>
      <c r="N194" s="140" t="n">
        <f aca="false">W194</f>
        <v>199.8</v>
      </c>
      <c r="O194" s="140" t="s">
        <v>273</v>
      </c>
      <c r="P194" s="202" t="s">
        <v>274</v>
      </c>
      <c r="U194" s="140" t="n">
        <v>334</v>
      </c>
      <c r="W194" s="140" t="n">
        <v>199.8</v>
      </c>
    </row>
    <row r="195" customFormat="false" ht="15" hidden="false" customHeight="false" outlineLevel="0" collapsed="false">
      <c r="A195" s="173"/>
      <c r="B195" s="177"/>
      <c r="C195" s="177"/>
      <c r="D195" s="177"/>
      <c r="E195" s="177"/>
      <c r="F195" s="174"/>
      <c r="G195" s="175"/>
      <c r="H195" s="175"/>
      <c r="I195" s="176"/>
      <c r="J195" s="162" t="n">
        <f aca="false">I195*G195</f>
        <v>0</v>
      </c>
      <c r="P195" s="202" t="s">
        <v>275</v>
      </c>
    </row>
    <row r="196" customFormat="false" ht="15" hidden="false" customHeight="false" outlineLevel="0" collapsed="false">
      <c r="A196" s="173"/>
      <c r="B196" s="177"/>
      <c r="C196" s="177"/>
      <c r="D196" s="177"/>
      <c r="E196" s="177"/>
      <c r="F196" s="174"/>
      <c r="G196" s="175"/>
      <c r="H196" s="175"/>
      <c r="I196" s="176"/>
      <c r="J196" s="162" t="n">
        <f aca="false">I196*G196</f>
        <v>0</v>
      </c>
      <c r="M196" s="140" t="n">
        <f aca="false">MEDIAN(N192:N194)</f>
        <v>209</v>
      </c>
    </row>
    <row r="197" customFormat="false" ht="15" hidden="false" customHeight="false" outlineLevel="0" collapsed="false">
      <c r="A197" s="185"/>
      <c r="B197" s="186"/>
      <c r="C197" s="186"/>
      <c r="D197" s="186"/>
      <c r="E197" s="186"/>
      <c r="F197" s="187"/>
      <c r="G197" s="170" t="s">
        <v>239</v>
      </c>
      <c r="H197" s="170"/>
      <c r="I197" s="170"/>
      <c r="J197" s="188" t="n">
        <f aca="false">SUM(J194:J196)</f>
        <v>0</v>
      </c>
    </row>
    <row r="198" customFormat="false" ht="15" hidden="false" customHeight="false" outlineLevel="0" collapsed="false">
      <c r="A198" s="189"/>
      <c r="B198" s="190"/>
      <c r="C198" s="190"/>
      <c r="D198" s="190"/>
      <c r="E198" s="190"/>
      <c r="F198" s="190"/>
      <c r="G198" s="191"/>
      <c r="H198" s="191"/>
      <c r="I198" s="191"/>
      <c r="J198" s="191"/>
    </row>
    <row r="199" customFormat="false" ht="15" hidden="false" customHeight="false" outlineLevel="0" collapsed="false">
      <c r="A199" s="185"/>
      <c r="B199" s="185"/>
      <c r="C199" s="185"/>
      <c r="D199" s="185"/>
      <c r="E199" s="185"/>
      <c r="F199" s="185"/>
      <c r="G199" s="192" t="s">
        <v>240</v>
      </c>
      <c r="H199" s="192"/>
      <c r="I199" s="192"/>
      <c r="J199" s="179" t="n">
        <f aca="false">J190+J184+J197</f>
        <v>225.994964</v>
      </c>
    </row>
    <row r="200" customFormat="false" ht="15" hidden="false" customHeight="false" outlineLevel="0" collapsed="false">
      <c r="A200" s="193"/>
      <c r="B200" s="63"/>
      <c r="C200" s="63"/>
      <c r="D200" s="194"/>
      <c r="E200" s="194"/>
      <c r="F200" s="194"/>
      <c r="G200" s="194"/>
      <c r="H200" s="194"/>
      <c r="I200" s="194"/>
      <c r="J200" s="195"/>
    </row>
    <row r="201" customFormat="false" ht="15" hidden="false" customHeight="false" outlineLevel="0" collapsed="false">
      <c r="A201" s="143" t="s">
        <v>212</v>
      </c>
      <c r="B201" s="143"/>
      <c r="C201" s="144" t="s">
        <v>213</v>
      </c>
      <c r="D201" s="145"/>
      <c r="E201" s="145"/>
      <c r="F201" s="145"/>
      <c r="G201" s="145"/>
      <c r="H201" s="145"/>
      <c r="I201" s="145"/>
      <c r="J201" s="146" t="s">
        <v>214</v>
      </c>
    </row>
    <row r="202" customFormat="false" ht="34.5" hidden="false" customHeight="true" outlineLevel="0" collapsed="false">
      <c r="A202" s="147" t="s">
        <v>276</v>
      </c>
      <c r="B202" s="147"/>
      <c r="C202" s="148" t="s">
        <v>208</v>
      </c>
      <c r="D202" s="148"/>
      <c r="E202" s="148"/>
      <c r="F202" s="148"/>
      <c r="G202" s="148"/>
      <c r="H202" s="148"/>
      <c r="I202" s="148"/>
      <c r="J202" s="149" t="s">
        <v>254</v>
      </c>
    </row>
    <row r="203" customFormat="false" ht="15" hidden="false" customHeight="true" outlineLevel="0" collapsed="false">
      <c r="A203" s="150" t="s">
        <v>218</v>
      </c>
      <c r="B203" s="151" t="s">
        <v>219</v>
      </c>
      <c r="C203" s="151"/>
      <c r="D203" s="151"/>
      <c r="E203" s="151"/>
      <c r="F203" s="152" t="s">
        <v>220</v>
      </c>
      <c r="G203" s="151" t="s">
        <v>221</v>
      </c>
      <c r="H203" s="151"/>
      <c r="I203" s="153" t="s">
        <v>222</v>
      </c>
      <c r="J203" s="154" t="s">
        <v>223</v>
      </c>
    </row>
    <row r="204" customFormat="false" ht="15" hidden="false" customHeight="false" outlineLevel="0" collapsed="false">
      <c r="A204" s="150"/>
      <c r="B204" s="151"/>
      <c r="C204" s="151"/>
      <c r="D204" s="151"/>
      <c r="E204" s="151"/>
      <c r="F204" s="152"/>
      <c r="G204" s="151"/>
      <c r="H204" s="151"/>
      <c r="I204" s="155" t="s">
        <v>224</v>
      </c>
      <c r="J204" s="156" t="s">
        <v>225</v>
      </c>
    </row>
    <row r="205" customFormat="false" ht="15" hidden="false" customHeight="true" outlineLevel="0" collapsed="false">
      <c r="A205" s="173" t="s">
        <v>26</v>
      </c>
      <c r="B205" s="158" t="n">
        <v>88316</v>
      </c>
      <c r="C205" s="159" t="s">
        <v>249</v>
      </c>
      <c r="D205" s="159"/>
      <c r="E205" s="159"/>
      <c r="F205" s="160" t="s">
        <v>250</v>
      </c>
      <c r="G205" s="160" t="n">
        <v>0.017</v>
      </c>
      <c r="H205" s="160"/>
      <c r="I205" s="161" t="n">
        <v>16.57</v>
      </c>
      <c r="J205" s="162" t="n">
        <f aca="false">I205*G205</f>
        <v>0.28169</v>
      </c>
    </row>
    <row r="206" customFormat="false" ht="15" hidden="false" customHeight="false" outlineLevel="0" collapsed="false">
      <c r="A206" s="173"/>
      <c r="B206" s="158"/>
      <c r="C206" s="159"/>
      <c r="D206" s="159"/>
      <c r="E206" s="159"/>
      <c r="F206" s="160"/>
      <c r="G206" s="160"/>
      <c r="H206" s="160"/>
      <c r="I206" s="161"/>
      <c r="J206" s="162" t="n">
        <f aca="false">I206*G206</f>
        <v>0</v>
      </c>
    </row>
    <row r="207" customFormat="false" ht="15" hidden="false" customHeight="false" outlineLevel="0" collapsed="false">
      <c r="A207" s="163"/>
      <c r="B207" s="164"/>
      <c r="C207" s="164"/>
      <c r="D207" s="164"/>
      <c r="E207" s="164"/>
      <c r="F207" s="165"/>
      <c r="G207" s="166"/>
      <c r="H207" s="166"/>
      <c r="I207" s="167"/>
      <c r="J207" s="168"/>
    </row>
    <row r="208" customFormat="false" ht="15" hidden="false" customHeight="false" outlineLevel="0" collapsed="false">
      <c r="A208" s="169"/>
      <c r="B208" s="169"/>
      <c r="C208" s="169"/>
      <c r="D208" s="169"/>
      <c r="E208" s="169"/>
      <c r="F208" s="169"/>
      <c r="G208" s="170" t="s">
        <v>231</v>
      </c>
      <c r="H208" s="170"/>
      <c r="I208" s="170"/>
      <c r="J208" s="171" t="n">
        <f aca="false">SUM(J205:J206)</f>
        <v>0.28169</v>
      </c>
    </row>
    <row r="209" customFormat="false" ht="15" hidden="false" customHeight="false" outlineLevel="0" collapsed="false">
      <c r="A209" s="172"/>
      <c r="B209" s="172"/>
      <c r="C209" s="172"/>
      <c r="D209" s="172"/>
      <c r="E209" s="172"/>
      <c r="F209" s="172"/>
      <c r="G209" s="172"/>
      <c r="H209" s="172"/>
      <c r="I209" s="172"/>
      <c r="J209" s="172"/>
    </row>
    <row r="210" customFormat="false" ht="15" hidden="false" customHeight="true" outlineLevel="0" collapsed="false">
      <c r="A210" s="150" t="s">
        <v>218</v>
      </c>
      <c r="B210" s="151" t="s">
        <v>219</v>
      </c>
      <c r="C210" s="152" t="s">
        <v>232</v>
      </c>
      <c r="D210" s="152"/>
      <c r="E210" s="152"/>
      <c r="F210" s="152" t="s">
        <v>220</v>
      </c>
      <c r="G210" s="151" t="s">
        <v>233</v>
      </c>
      <c r="H210" s="151"/>
      <c r="I210" s="152" t="s">
        <v>234</v>
      </c>
      <c r="J210" s="154" t="s">
        <v>223</v>
      </c>
    </row>
    <row r="211" customFormat="false" ht="15" hidden="false" customHeight="false" outlineLevel="0" collapsed="false">
      <c r="A211" s="150"/>
      <c r="B211" s="151"/>
      <c r="C211" s="151"/>
      <c r="D211" s="152"/>
      <c r="E211" s="152"/>
      <c r="F211" s="152"/>
      <c r="G211" s="151"/>
      <c r="H211" s="151"/>
      <c r="I211" s="152"/>
      <c r="J211" s="156" t="s">
        <v>235</v>
      </c>
    </row>
    <row r="212" customFormat="false" ht="15" hidden="false" customHeight="false" outlineLevel="0" collapsed="false">
      <c r="A212" s="173"/>
      <c r="B212" s="158"/>
      <c r="C212" s="159"/>
      <c r="D212" s="159"/>
      <c r="E212" s="159"/>
      <c r="F212" s="200"/>
      <c r="G212" s="175"/>
      <c r="H212" s="175"/>
      <c r="I212" s="176" t="n">
        <f aca="false">M220</f>
        <v>0</v>
      </c>
      <c r="J212" s="162" t="n">
        <f aca="false">I212*G212</f>
        <v>0</v>
      </c>
    </row>
    <row r="213" customFormat="false" ht="15" hidden="false" customHeight="false" outlineLevel="0" collapsed="false">
      <c r="A213" s="173"/>
      <c r="B213" s="177"/>
      <c r="C213" s="178"/>
      <c r="D213" s="178"/>
      <c r="E213" s="178"/>
      <c r="F213" s="174"/>
      <c r="G213" s="175"/>
      <c r="H213" s="175"/>
      <c r="I213" s="176"/>
      <c r="J213" s="162"/>
    </row>
    <row r="214" customFormat="false" ht="15" hidden="false" customHeight="false" outlineLevel="0" collapsed="false">
      <c r="A214" s="169"/>
      <c r="B214" s="169"/>
      <c r="C214" s="169"/>
      <c r="D214" s="169"/>
      <c r="E214" s="169"/>
      <c r="F214" s="169"/>
      <c r="G214" s="170" t="s">
        <v>236</v>
      </c>
      <c r="H214" s="170"/>
      <c r="I214" s="170"/>
      <c r="J214" s="179" t="n">
        <f aca="false">SUM(J212:J213)</f>
        <v>0</v>
      </c>
    </row>
    <row r="215" customFormat="false" ht="15" hidden="false" customHeight="false" outlineLevel="0" collapsed="false">
      <c r="A215" s="180"/>
      <c r="B215" s="180"/>
      <c r="C215" s="180"/>
      <c r="D215" s="180"/>
      <c r="E215" s="180"/>
      <c r="F215" s="180"/>
      <c r="G215" s="180"/>
      <c r="H215" s="180"/>
      <c r="I215" s="180"/>
      <c r="J215" s="180"/>
    </row>
    <row r="216" customFormat="false" ht="15" hidden="false" customHeight="true" outlineLevel="0" collapsed="false">
      <c r="A216" s="150" t="s">
        <v>218</v>
      </c>
      <c r="B216" s="151" t="s">
        <v>219</v>
      </c>
      <c r="C216" s="181" t="s">
        <v>237</v>
      </c>
      <c r="D216" s="181"/>
      <c r="E216" s="181"/>
      <c r="F216" s="182" t="s">
        <v>220</v>
      </c>
      <c r="G216" s="183" t="s">
        <v>233</v>
      </c>
      <c r="H216" s="183"/>
      <c r="I216" s="152" t="s">
        <v>234</v>
      </c>
      <c r="J216" s="184" t="s">
        <v>238</v>
      </c>
    </row>
    <row r="217" customFormat="false" ht="15" hidden="false" customHeight="false" outlineLevel="0" collapsed="false">
      <c r="A217" s="150"/>
      <c r="B217" s="151"/>
      <c r="C217" s="181"/>
      <c r="D217" s="181"/>
      <c r="E217" s="181"/>
      <c r="F217" s="182"/>
      <c r="G217" s="183"/>
      <c r="H217" s="183"/>
      <c r="I217" s="152"/>
      <c r="J217" s="184"/>
    </row>
    <row r="218" customFormat="false" ht="15" hidden="false" customHeight="false" outlineLevel="0" collapsed="false">
      <c r="A218" s="173"/>
      <c r="B218" s="177"/>
      <c r="C218" s="177"/>
      <c r="D218" s="177"/>
      <c r="E218" s="177"/>
      <c r="F218" s="174"/>
      <c r="G218" s="175"/>
      <c r="H218" s="175"/>
      <c r="I218" s="176"/>
      <c r="J218" s="162" t="n">
        <f aca="false">I218*G218</f>
        <v>0</v>
      </c>
    </row>
    <row r="219" customFormat="false" ht="15" hidden="false" customHeight="false" outlineLevel="0" collapsed="false">
      <c r="A219" s="173"/>
      <c r="B219" s="177"/>
      <c r="C219" s="177"/>
      <c r="D219" s="177"/>
      <c r="E219" s="177"/>
      <c r="F219" s="174"/>
      <c r="G219" s="175"/>
      <c r="H219" s="175"/>
      <c r="I219" s="176"/>
      <c r="J219" s="162" t="n">
        <f aca="false">I219*G219</f>
        <v>0</v>
      </c>
    </row>
    <row r="220" customFormat="false" ht="15" hidden="false" customHeight="false" outlineLevel="0" collapsed="false">
      <c r="A220" s="173"/>
      <c r="B220" s="177"/>
      <c r="C220" s="177"/>
      <c r="D220" s="177"/>
      <c r="E220" s="177"/>
      <c r="F220" s="174"/>
      <c r="G220" s="175"/>
      <c r="H220" s="175"/>
      <c r="I220" s="176"/>
      <c r="J220" s="162" t="n">
        <f aca="false">I220*G220</f>
        <v>0</v>
      </c>
    </row>
    <row r="221" customFormat="false" ht="15" hidden="false" customHeight="false" outlineLevel="0" collapsed="false">
      <c r="A221" s="185"/>
      <c r="B221" s="186"/>
      <c r="C221" s="186"/>
      <c r="D221" s="186"/>
      <c r="E221" s="186"/>
      <c r="F221" s="187"/>
      <c r="G221" s="170" t="s">
        <v>239</v>
      </c>
      <c r="H221" s="170"/>
      <c r="I221" s="170"/>
      <c r="J221" s="188" t="n">
        <f aca="false">SUM(J218:J220)</f>
        <v>0</v>
      </c>
    </row>
    <row r="222" customFormat="false" ht="15" hidden="false" customHeight="false" outlineLevel="0" collapsed="false">
      <c r="A222" s="189"/>
      <c r="B222" s="190"/>
      <c r="C222" s="190"/>
      <c r="D222" s="190"/>
      <c r="E222" s="190"/>
      <c r="F222" s="190"/>
      <c r="G222" s="191"/>
      <c r="H222" s="191"/>
      <c r="I222" s="191"/>
      <c r="J222" s="191"/>
    </row>
    <row r="223" customFormat="false" ht="15" hidden="false" customHeight="false" outlineLevel="0" collapsed="false">
      <c r="A223" s="203"/>
      <c r="B223" s="203"/>
      <c r="C223" s="203"/>
      <c r="D223" s="203"/>
      <c r="E223" s="203"/>
      <c r="F223" s="203"/>
      <c r="G223" s="204" t="s">
        <v>240</v>
      </c>
      <c r="H223" s="204"/>
      <c r="I223" s="204"/>
      <c r="J223" s="205" t="n">
        <f aca="false">J214+J208+J221</f>
        <v>0.28169</v>
      </c>
    </row>
    <row r="224" customFormat="false" ht="15" hidden="false" customHeight="false" outlineLevel="0" collapsed="false">
      <c r="A224" s="206"/>
      <c r="B224" s="207"/>
      <c r="C224" s="207"/>
      <c r="D224" s="208"/>
      <c r="E224" s="208"/>
      <c r="F224" s="208"/>
      <c r="G224" s="208"/>
      <c r="H224" s="208"/>
      <c r="I224" s="208"/>
      <c r="J224" s="209"/>
    </row>
    <row r="225" customFormat="false" ht="15" hidden="false" customHeight="false" outlineLevel="0" collapsed="false">
      <c r="A225" s="206"/>
      <c r="B225" s="207"/>
      <c r="C225" s="207"/>
      <c r="D225" s="208"/>
      <c r="E225" s="208"/>
      <c r="F225" s="208"/>
      <c r="G225" s="208"/>
      <c r="H225" s="208"/>
      <c r="I225" s="208"/>
      <c r="J225" s="210"/>
    </row>
    <row r="226" customFormat="false" ht="15" hidden="false" customHeight="false" outlineLevel="0" collapsed="false">
      <c r="A226" s="206"/>
      <c r="B226" s="207"/>
      <c r="C226" s="207"/>
      <c r="D226" s="208"/>
      <c r="E226" s="208"/>
      <c r="F226" s="208"/>
      <c r="G226" s="208"/>
      <c r="H226" s="208"/>
      <c r="I226" s="208"/>
      <c r="J226" s="210"/>
    </row>
    <row r="227" customFormat="false" ht="15" hidden="false" customHeight="false" outlineLevel="0" collapsed="false">
      <c r="A227" s="206"/>
      <c r="B227" s="207"/>
      <c r="C227" s="207"/>
      <c r="D227" s="208"/>
      <c r="E227" s="208"/>
      <c r="F227" s="208"/>
      <c r="G227" s="208"/>
      <c r="H227" s="208"/>
      <c r="I227" s="208"/>
      <c r="J227" s="210"/>
    </row>
    <row r="228" customFormat="false" ht="15" hidden="false" customHeight="false" outlineLevel="0" collapsed="false">
      <c r="A228" s="206"/>
      <c r="B228" s="207"/>
      <c r="C228" s="207"/>
      <c r="D228" s="208"/>
      <c r="E228" s="208"/>
      <c r="F228" s="208"/>
      <c r="G228" s="208"/>
      <c r="H228" s="208"/>
      <c r="I228" s="208"/>
      <c r="J228" s="210"/>
    </row>
    <row r="229" customFormat="false" ht="15" hidden="false" customHeight="false" outlineLevel="0" collapsed="false">
      <c r="A229" s="206"/>
      <c r="B229" s="207"/>
      <c r="C229" s="207"/>
      <c r="D229" s="208"/>
      <c r="E229" s="208"/>
      <c r="F229" s="208"/>
      <c r="G229" s="208"/>
      <c r="H229" s="208"/>
      <c r="I229" s="208"/>
      <c r="J229" s="210"/>
    </row>
    <row r="230" customFormat="false" ht="15" hidden="false" customHeight="false" outlineLevel="0" collapsed="false">
      <c r="A230" s="206"/>
      <c r="B230" s="207"/>
      <c r="C230" s="207"/>
      <c r="D230" s="208"/>
      <c r="E230" s="208"/>
      <c r="F230" s="208"/>
      <c r="G230" s="208"/>
      <c r="H230" s="208"/>
      <c r="I230" s="208"/>
      <c r="J230" s="210"/>
    </row>
    <row r="231" customFormat="false" ht="15" hidden="false" customHeight="false" outlineLevel="0" collapsed="false">
      <c r="A231" s="206"/>
      <c r="B231" s="207"/>
      <c r="C231" s="207"/>
      <c r="D231" s="211" t="s">
        <v>83</v>
      </c>
      <c r="F231" s="208"/>
      <c r="G231" s="208"/>
      <c r="H231" s="208"/>
      <c r="I231" s="208"/>
      <c r="J231" s="210"/>
    </row>
    <row r="232" customFormat="false" ht="15" hidden="false" customHeight="false" outlineLevel="0" collapsed="false">
      <c r="A232" s="206"/>
      <c r="B232" s="207"/>
      <c r="C232" s="207"/>
      <c r="D232" s="208"/>
      <c r="E232" s="208"/>
      <c r="F232" s="208"/>
      <c r="G232" s="208"/>
      <c r="H232" s="208"/>
      <c r="I232" s="208"/>
      <c r="J232" s="210"/>
    </row>
    <row r="233" customFormat="false" ht="15" hidden="false" customHeight="false" outlineLevel="0" collapsed="false">
      <c r="A233" s="206"/>
      <c r="B233" s="207"/>
      <c r="C233" s="207"/>
      <c r="D233" s="208"/>
      <c r="E233" s="208"/>
      <c r="F233" s="208"/>
      <c r="G233" s="208"/>
      <c r="H233" s="208"/>
      <c r="I233" s="208"/>
      <c r="J233" s="210"/>
    </row>
    <row r="234" customFormat="false" ht="15" hidden="false" customHeight="false" outlineLevel="0" collapsed="false">
      <c r="A234" s="212"/>
      <c r="B234" s="213"/>
      <c r="C234" s="213"/>
      <c r="D234" s="213"/>
      <c r="E234" s="213"/>
      <c r="F234" s="213"/>
      <c r="G234" s="213"/>
      <c r="H234" s="213"/>
      <c r="I234" s="213"/>
      <c r="J234" s="214"/>
    </row>
  </sheetData>
  <mergeCells count="416">
    <mergeCell ref="A1:J1"/>
    <mergeCell ref="A2:J2"/>
    <mergeCell ref="A8:B8"/>
    <mergeCell ref="D8:I8"/>
    <mergeCell ref="A9:B9"/>
    <mergeCell ref="C9:I9"/>
    <mergeCell ref="A10:A11"/>
    <mergeCell ref="B10:B11"/>
    <mergeCell ref="C10:E11"/>
    <mergeCell ref="F10:F11"/>
    <mergeCell ref="G10:H11"/>
    <mergeCell ref="C12:E12"/>
    <mergeCell ref="G12:H12"/>
    <mergeCell ref="C13:E13"/>
    <mergeCell ref="G13:H13"/>
    <mergeCell ref="B14:E14"/>
    <mergeCell ref="G14:H14"/>
    <mergeCell ref="A15:F15"/>
    <mergeCell ref="G15:I15"/>
    <mergeCell ref="A16:J16"/>
    <mergeCell ref="A17:A18"/>
    <mergeCell ref="B17:B18"/>
    <mergeCell ref="C17:E18"/>
    <mergeCell ref="F17:F18"/>
    <mergeCell ref="G17:H18"/>
    <mergeCell ref="I17:I18"/>
    <mergeCell ref="C19:E19"/>
    <mergeCell ref="G19:H19"/>
    <mergeCell ref="C20:E20"/>
    <mergeCell ref="G20:H20"/>
    <mergeCell ref="A21:F21"/>
    <mergeCell ref="G21:I21"/>
    <mergeCell ref="A22:J22"/>
    <mergeCell ref="A23:A24"/>
    <mergeCell ref="B23:B24"/>
    <mergeCell ref="C23:E24"/>
    <mergeCell ref="F23:F24"/>
    <mergeCell ref="G23:H24"/>
    <mergeCell ref="I23:I24"/>
    <mergeCell ref="J23:J24"/>
    <mergeCell ref="G25:H25"/>
    <mergeCell ref="G26:H26"/>
    <mergeCell ref="G27:H27"/>
    <mergeCell ref="B28:E28"/>
    <mergeCell ref="G28:I28"/>
    <mergeCell ref="G29:J29"/>
    <mergeCell ref="A30:F30"/>
    <mergeCell ref="G30:I30"/>
    <mergeCell ref="A33:B33"/>
    <mergeCell ref="D33:I33"/>
    <mergeCell ref="A34:B34"/>
    <mergeCell ref="C34:I34"/>
    <mergeCell ref="A35:A36"/>
    <mergeCell ref="B35:B36"/>
    <mergeCell ref="C35:E36"/>
    <mergeCell ref="F35:F36"/>
    <mergeCell ref="G35:H36"/>
    <mergeCell ref="C37:E37"/>
    <mergeCell ref="G37:H37"/>
    <mergeCell ref="C38:E38"/>
    <mergeCell ref="G38:H38"/>
    <mergeCell ref="B39:E39"/>
    <mergeCell ref="G39:H39"/>
    <mergeCell ref="A40:F40"/>
    <mergeCell ref="G40:I40"/>
    <mergeCell ref="A41:J41"/>
    <mergeCell ref="A42:A43"/>
    <mergeCell ref="B42:B43"/>
    <mergeCell ref="C42:E43"/>
    <mergeCell ref="F42:F43"/>
    <mergeCell ref="G42:H43"/>
    <mergeCell ref="I42:I43"/>
    <mergeCell ref="C44:E44"/>
    <mergeCell ref="G44:H44"/>
    <mergeCell ref="C45:E45"/>
    <mergeCell ref="G45:H45"/>
    <mergeCell ref="A46:F46"/>
    <mergeCell ref="G46:I46"/>
    <mergeCell ref="A47:J47"/>
    <mergeCell ref="A48:A49"/>
    <mergeCell ref="B48:B49"/>
    <mergeCell ref="C48:E49"/>
    <mergeCell ref="F48:F49"/>
    <mergeCell ref="G48:H49"/>
    <mergeCell ref="I48:I49"/>
    <mergeCell ref="J48:J49"/>
    <mergeCell ref="G50:H50"/>
    <mergeCell ref="G51:H51"/>
    <mergeCell ref="G52:H52"/>
    <mergeCell ref="B53:E53"/>
    <mergeCell ref="G53:I53"/>
    <mergeCell ref="G54:J54"/>
    <mergeCell ref="A55:F55"/>
    <mergeCell ref="G55:I55"/>
    <mergeCell ref="A57:B57"/>
    <mergeCell ref="D57:I57"/>
    <mergeCell ref="A58:B58"/>
    <mergeCell ref="C58:I58"/>
    <mergeCell ref="A59:A60"/>
    <mergeCell ref="B59:B60"/>
    <mergeCell ref="C59:E60"/>
    <mergeCell ref="F59:F60"/>
    <mergeCell ref="G59:H60"/>
    <mergeCell ref="C61:E61"/>
    <mergeCell ref="G61:H61"/>
    <mergeCell ref="C62:E62"/>
    <mergeCell ref="G62:H62"/>
    <mergeCell ref="B63:E63"/>
    <mergeCell ref="G63:H63"/>
    <mergeCell ref="A64:F64"/>
    <mergeCell ref="G64:I64"/>
    <mergeCell ref="A65:J65"/>
    <mergeCell ref="A66:A67"/>
    <mergeCell ref="B66:B67"/>
    <mergeCell ref="C66:E67"/>
    <mergeCell ref="F66:F67"/>
    <mergeCell ref="G66:H67"/>
    <mergeCell ref="I66:I67"/>
    <mergeCell ref="C68:E68"/>
    <mergeCell ref="G68:H68"/>
    <mergeCell ref="C69:E69"/>
    <mergeCell ref="G69:H69"/>
    <mergeCell ref="A70:F70"/>
    <mergeCell ref="G70:I70"/>
    <mergeCell ref="A71:J71"/>
    <mergeCell ref="A72:A73"/>
    <mergeCell ref="B72:B73"/>
    <mergeCell ref="C72:E73"/>
    <mergeCell ref="F72:F73"/>
    <mergeCell ref="G72:H73"/>
    <mergeCell ref="I72:I73"/>
    <mergeCell ref="J72:J73"/>
    <mergeCell ref="G74:H74"/>
    <mergeCell ref="G75:H75"/>
    <mergeCell ref="G76:H76"/>
    <mergeCell ref="B77:E77"/>
    <mergeCell ref="G77:I77"/>
    <mergeCell ref="G78:J78"/>
    <mergeCell ref="A79:F79"/>
    <mergeCell ref="G79:I79"/>
    <mergeCell ref="A81:B81"/>
    <mergeCell ref="D81:I81"/>
    <mergeCell ref="A82:B82"/>
    <mergeCell ref="C82:I82"/>
    <mergeCell ref="A83:A84"/>
    <mergeCell ref="B83:B84"/>
    <mergeCell ref="C83:E84"/>
    <mergeCell ref="F83:F84"/>
    <mergeCell ref="G83:H84"/>
    <mergeCell ref="C85:E85"/>
    <mergeCell ref="G85:H85"/>
    <mergeCell ref="C86:E86"/>
    <mergeCell ref="G86:H86"/>
    <mergeCell ref="B87:E87"/>
    <mergeCell ref="G87:H87"/>
    <mergeCell ref="A88:F88"/>
    <mergeCell ref="G88:I88"/>
    <mergeCell ref="A89:J89"/>
    <mergeCell ref="A90:A91"/>
    <mergeCell ref="B90:B91"/>
    <mergeCell ref="C90:E91"/>
    <mergeCell ref="F90:F91"/>
    <mergeCell ref="G90:H91"/>
    <mergeCell ref="I90:I91"/>
    <mergeCell ref="C92:E92"/>
    <mergeCell ref="G92:H92"/>
    <mergeCell ref="C93:E93"/>
    <mergeCell ref="G93:H93"/>
    <mergeCell ref="A94:F94"/>
    <mergeCell ref="G94:I94"/>
    <mergeCell ref="A95:J95"/>
    <mergeCell ref="A96:A97"/>
    <mergeCell ref="B96:B97"/>
    <mergeCell ref="C96:E97"/>
    <mergeCell ref="F96:F97"/>
    <mergeCell ref="G96:H97"/>
    <mergeCell ref="I96:I97"/>
    <mergeCell ref="J96:J97"/>
    <mergeCell ref="G98:H98"/>
    <mergeCell ref="G99:H99"/>
    <mergeCell ref="G100:H100"/>
    <mergeCell ref="B101:E101"/>
    <mergeCell ref="G101:I101"/>
    <mergeCell ref="G102:J102"/>
    <mergeCell ref="A103:F103"/>
    <mergeCell ref="G103:I103"/>
    <mergeCell ref="A105:B105"/>
    <mergeCell ref="D105:I105"/>
    <mergeCell ref="A106:B106"/>
    <mergeCell ref="C106:I106"/>
    <mergeCell ref="A107:A108"/>
    <mergeCell ref="B107:B108"/>
    <mergeCell ref="C107:E108"/>
    <mergeCell ref="F107:F108"/>
    <mergeCell ref="G107:H108"/>
    <mergeCell ref="C109:E109"/>
    <mergeCell ref="G109:H109"/>
    <mergeCell ref="C110:E110"/>
    <mergeCell ref="G110:H110"/>
    <mergeCell ref="B111:E111"/>
    <mergeCell ref="G111:H111"/>
    <mergeCell ref="A112:F112"/>
    <mergeCell ref="G112:I112"/>
    <mergeCell ref="A113:J113"/>
    <mergeCell ref="A114:A115"/>
    <mergeCell ref="B114:B115"/>
    <mergeCell ref="C114:E115"/>
    <mergeCell ref="F114:F115"/>
    <mergeCell ref="G114:H115"/>
    <mergeCell ref="I114:I115"/>
    <mergeCell ref="C116:E116"/>
    <mergeCell ref="G116:H116"/>
    <mergeCell ref="C117:E117"/>
    <mergeCell ref="G117:H117"/>
    <mergeCell ref="A118:F118"/>
    <mergeCell ref="G118:I118"/>
    <mergeCell ref="A119:J119"/>
    <mergeCell ref="A120:A121"/>
    <mergeCell ref="B120:B121"/>
    <mergeCell ref="C120:E121"/>
    <mergeCell ref="F120:F121"/>
    <mergeCell ref="G120:H121"/>
    <mergeCell ref="I120:I121"/>
    <mergeCell ref="J120:J121"/>
    <mergeCell ref="G122:H122"/>
    <mergeCell ref="G123:H123"/>
    <mergeCell ref="G124:H124"/>
    <mergeCell ref="B125:E125"/>
    <mergeCell ref="G125:I125"/>
    <mergeCell ref="G126:J126"/>
    <mergeCell ref="A127:F127"/>
    <mergeCell ref="G127:I127"/>
    <mergeCell ref="A129:B129"/>
    <mergeCell ref="D129:I129"/>
    <mergeCell ref="A130:B130"/>
    <mergeCell ref="C130:I130"/>
    <mergeCell ref="A131:A132"/>
    <mergeCell ref="B131:B132"/>
    <mergeCell ref="C131:E132"/>
    <mergeCell ref="F131:F132"/>
    <mergeCell ref="G131:H132"/>
    <mergeCell ref="C133:E133"/>
    <mergeCell ref="G133:H133"/>
    <mergeCell ref="C134:E134"/>
    <mergeCell ref="G134:H134"/>
    <mergeCell ref="B135:E135"/>
    <mergeCell ref="G135:H135"/>
    <mergeCell ref="A136:F136"/>
    <mergeCell ref="G136:I136"/>
    <mergeCell ref="A137:J137"/>
    <mergeCell ref="A138:A139"/>
    <mergeCell ref="B138:B139"/>
    <mergeCell ref="C138:E139"/>
    <mergeCell ref="F138:F139"/>
    <mergeCell ref="G138:H139"/>
    <mergeCell ref="I138:I139"/>
    <mergeCell ref="C140:E140"/>
    <mergeCell ref="G140:H140"/>
    <mergeCell ref="C141:E141"/>
    <mergeCell ref="G141:H141"/>
    <mergeCell ref="A142:F142"/>
    <mergeCell ref="G142:I142"/>
    <mergeCell ref="A143:J143"/>
    <mergeCell ref="A144:A145"/>
    <mergeCell ref="B144:B145"/>
    <mergeCell ref="C144:E145"/>
    <mergeCell ref="F144:F145"/>
    <mergeCell ref="G144:H145"/>
    <mergeCell ref="I144:I145"/>
    <mergeCell ref="J144:J145"/>
    <mergeCell ref="G146:H146"/>
    <mergeCell ref="G147:H147"/>
    <mergeCell ref="G148:H148"/>
    <mergeCell ref="B149:E149"/>
    <mergeCell ref="G149:I149"/>
    <mergeCell ref="G150:J150"/>
    <mergeCell ref="A151:F151"/>
    <mergeCell ref="G151:I151"/>
    <mergeCell ref="A153:B153"/>
    <mergeCell ref="D153:I153"/>
    <mergeCell ref="A154:B154"/>
    <mergeCell ref="C154:I154"/>
    <mergeCell ref="A155:A156"/>
    <mergeCell ref="B155:B156"/>
    <mergeCell ref="C155:E156"/>
    <mergeCell ref="F155:F156"/>
    <mergeCell ref="G155:H156"/>
    <mergeCell ref="C157:E157"/>
    <mergeCell ref="G157:H157"/>
    <mergeCell ref="C158:E158"/>
    <mergeCell ref="G158:H158"/>
    <mergeCell ref="B159:E159"/>
    <mergeCell ref="G159:H159"/>
    <mergeCell ref="A160:F160"/>
    <mergeCell ref="G160:I160"/>
    <mergeCell ref="A161:J161"/>
    <mergeCell ref="A162:A163"/>
    <mergeCell ref="B162:B163"/>
    <mergeCell ref="C162:E163"/>
    <mergeCell ref="F162:F163"/>
    <mergeCell ref="G162:H163"/>
    <mergeCell ref="I162:I163"/>
    <mergeCell ref="C164:E164"/>
    <mergeCell ref="G164:H164"/>
    <mergeCell ref="C165:E165"/>
    <mergeCell ref="G165:H165"/>
    <mergeCell ref="A166:F166"/>
    <mergeCell ref="G166:I166"/>
    <mergeCell ref="A167:J167"/>
    <mergeCell ref="A168:A169"/>
    <mergeCell ref="B168:B169"/>
    <mergeCell ref="C168:E169"/>
    <mergeCell ref="F168:F169"/>
    <mergeCell ref="G168:H169"/>
    <mergeCell ref="I168:I169"/>
    <mergeCell ref="J168:J169"/>
    <mergeCell ref="G170:H170"/>
    <mergeCell ref="G171:H171"/>
    <mergeCell ref="G172:H172"/>
    <mergeCell ref="B173:E173"/>
    <mergeCell ref="G173:I173"/>
    <mergeCell ref="G174:J174"/>
    <mergeCell ref="A175:F175"/>
    <mergeCell ref="G175:I175"/>
    <mergeCell ref="A177:B177"/>
    <mergeCell ref="D177:I177"/>
    <mergeCell ref="A178:B178"/>
    <mergeCell ref="C178:I178"/>
    <mergeCell ref="A179:A180"/>
    <mergeCell ref="B179:B180"/>
    <mergeCell ref="C179:E180"/>
    <mergeCell ref="F179:F180"/>
    <mergeCell ref="G179:H180"/>
    <mergeCell ref="C181:E181"/>
    <mergeCell ref="G181:H181"/>
    <mergeCell ref="C182:E182"/>
    <mergeCell ref="G182:H182"/>
    <mergeCell ref="B183:E183"/>
    <mergeCell ref="G183:H183"/>
    <mergeCell ref="A184:F184"/>
    <mergeCell ref="G184:I184"/>
    <mergeCell ref="A185:J185"/>
    <mergeCell ref="A186:A187"/>
    <mergeCell ref="B186:B187"/>
    <mergeCell ref="C186:E187"/>
    <mergeCell ref="F186:F187"/>
    <mergeCell ref="G186:H187"/>
    <mergeCell ref="I186:I187"/>
    <mergeCell ref="C188:E188"/>
    <mergeCell ref="G188:H188"/>
    <mergeCell ref="C189:E189"/>
    <mergeCell ref="G189:H189"/>
    <mergeCell ref="A190:F190"/>
    <mergeCell ref="G190:I190"/>
    <mergeCell ref="A191:J191"/>
    <mergeCell ref="A192:A193"/>
    <mergeCell ref="B192:B193"/>
    <mergeCell ref="C192:E193"/>
    <mergeCell ref="F192:F193"/>
    <mergeCell ref="G192:H193"/>
    <mergeCell ref="I192:I193"/>
    <mergeCell ref="J192:J193"/>
    <mergeCell ref="G194:H194"/>
    <mergeCell ref="G195:H195"/>
    <mergeCell ref="G196:H196"/>
    <mergeCell ref="B197:E197"/>
    <mergeCell ref="G197:I197"/>
    <mergeCell ref="G198:J198"/>
    <mergeCell ref="A199:F199"/>
    <mergeCell ref="G199:I199"/>
    <mergeCell ref="A201:B201"/>
    <mergeCell ref="D201:I201"/>
    <mergeCell ref="A202:B202"/>
    <mergeCell ref="C202:I202"/>
    <mergeCell ref="A203:A204"/>
    <mergeCell ref="B203:B204"/>
    <mergeCell ref="C203:E204"/>
    <mergeCell ref="F203:F204"/>
    <mergeCell ref="G203:H204"/>
    <mergeCell ref="C205:E205"/>
    <mergeCell ref="G205:H205"/>
    <mergeCell ref="C206:E206"/>
    <mergeCell ref="G206:H206"/>
    <mergeCell ref="B207:E207"/>
    <mergeCell ref="G207:H207"/>
    <mergeCell ref="A208:F208"/>
    <mergeCell ref="G208:I208"/>
    <mergeCell ref="A209:J209"/>
    <mergeCell ref="A210:A211"/>
    <mergeCell ref="B210:B211"/>
    <mergeCell ref="C210:E211"/>
    <mergeCell ref="F210:F211"/>
    <mergeCell ref="G210:H211"/>
    <mergeCell ref="I210:I211"/>
    <mergeCell ref="C212:E212"/>
    <mergeCell ref="G212:H212"/>
    <mergeCell ref="C213:E213"/>
    <mergeCell ref="G213:H213"/>
    <mergeCell ref="A214:F214"/>
    <mergeCell ref="G214:I214"/>
    <mergeCell ref="A215:J215"/>
    <mergeCell ref="A216:A217"/>
    <mergeCell ref="B216:B217"/>
    <mergeCell ref="C216:E217"/>
    <mergeCell ref="F216:F217"/>
    <mergeCell ref="G216:H217"/>
    <mergeCell ref="I216:I217"/>
    <mergeCell ref="J216:J217"/>
    <mergeCell ref="G218:H218"/>
    <mergeCell ref="G219:H219"/>
    <mergeCell ref="G220:H220"/>
    <mergeCell ref="B221:E221"/>
    <mergeCell ref="G221:I221"/>
    <mergeCell ref="G222:J222"/>
    <mergeCell ref="A223:F223"/>
    <mergeCell ref="G223:I223"/>
  </mergeCells>
  <printOptions headings="false" gridLines="false" gridLinesSet="true" horizontalCentered="true" verticalCentered="false"/>
  <pageMargins left="0.511805555555556" right="0.511805555555556" top="0.590277777777778" bottom="0.590277777777778" header="0.511811023622047" footer="0.511811023622047"/>
  <pageSetup paperSize="8" scale="100" fitToWidth="1" fitToHeight="4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26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K21" activeCellId="0" sqref="K21"/>
    </sheetView>
  </sheetViews>
  <sheetFormatPr defaultColWidth="8.9921875" defaultRowHeight="15" zeroHeight="false" outlineLevelRow="0" outlineLevelCol="0"/>
  <cols>
    <col collapsed="false" customWidth="true" hidden="false" outlineLevel="0" max="1" min="1" style="215" width="23"/>
    <col collapsed="false" customWidth="true" hidden="false" outlineLevel="0" max="2" min="2" style="215" width="39.1"/>
    <col collapsed="false" customWidth="true" hidden="false" outlineLevel="0" max="3" min="3" style="215" width="14.09"/>
    <col collapsed="false" customWidth="true" hidden="false" outlineLevel="0" max="4" min="4" style="215" width="7.5"/>
    <col collapsed="false" customWidth="true" hidden="false" outlineLevel="0" max="5" min="5" style="140" width="13.5"/>
    <col collapsed="false" customWidth="true" hidden="false" outlineLevel="0" max="6" min="6" style="140" width="7"/>
    <col collapsed="false" customWidth="true" hidden="false" outlineLevel="0" max="7" min="7" style="140" width="12.7"/>
    <col collapsed="false" customWidth="true" hidden="false" outlineLevel="0" max="8" min="8" style="140" width="7"/>
    <col collapsed="false" customWidth="true" hidden="false" outlineLevel="0" max="9" min="9" style="140" width="14.9"/>
    <col collapsed="false" customWidth="true" hidden="false" outlineLevel="0" max="10" min="10" style="140" width="9.88"/>
    <col collapsed="false" customWidth="true" hidden="false" outlineLevel="0" max="11" min="11" style="140" width="12.7"/>
    <col collapsed="false" customWidth="true" hidden="false" outlineLevel="0" max="12" min="12" style="140" width="17.6"/>
    <col collapsed="false" customWidth="true" hidden="false" outlineLevel="0" max="30" min="13" style="140" width="12"/>
    <col collapsed="false" customWidth="false" hidden="false" outlineLevel="0" max="1022" min="31" style="140" width="9"/>
  </cols>
  <sheetData>
    <row r="1" s="7" customFormat="true" ht="1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2"/>
      <c r="M1" s="12"/>
      <c r="N1" s="12"/>
      <c r="O1" s="12"/>
    </row>
    <row r="2" s="12" customFormat="true" ht="15" hidden="false" customHeight="true" outlineLevel="0" collapsed="false">
      <c r="A2" s="8" t="s">
        <v>277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2" customFormat="true" ht="15" hidden="false" customHeight="false" outlineLevel="0" collapsed="false">
      <c r="A3" s="9" t="s">
        <v>2</v>
      </c>
      <c r="B3" s="10" t="s">
        <v>3</v>
      </c>
      <c r="C3" s="10"/>
      <c r="D3" s="10"/>
      <c r="E3" s="216"/>
      <c r="F3" s="216"/>
      <c r="G3" s="216"/>
      <c r="H3" s="216"/>
      <c r="I3" s="216"/>
      <c r="J3" s="216"/>
      <c r="K3" s="217"/>
    </row>
    <row r="4" s="12" customFormat="true" ht="15" hidden="false" customHeight="false" outlineLevel="0" collapsed="false">
      <c r="A4" s="9" t="s">
        <v>4</v>
      </c>
      <c r="B4" s="10" t="s">
        <v>5</v>
      </c>
      <c r="C4" s="10"/>
      <c r="D4" s="10"/>
      <c r="E4" s="216"/>
      <c r="F4" s="216"/>
      <c r="G4" s="216"/>
      <c r="H4" s="216"/>
      <c r="I4" s="216"/>
      <c r="J4" s="216"/>
      <c r="K4" s="217"/>
    </row>
    <row r="5" s="12" customFormat="true" ht="15" hidden="false" customHeight="false" outlineLevel="0" collapsed="false">
      <c r="A5" s="9" t="s">
        <v>6</v>
      </c>
      <c r="B5" s="10" t="s">
        <v>7</v>
      </c>
      <c r="C5" s="10"/>
      <c r="D5" s="10"/>
      <c r="E5" s="216"/>
      <c r="F5" s="216"/>
      <c r="G5" s="216"/>
      <c r="H5" s="216"/>
      <c r="I5" s="216"/>
      <c r="J5" s="216"/>
      <c r="K5" s="217"/>
    </row>
    <row r="6" s="12" customFormat="true" ht="15" hidden="false" customHeight="false" outlineLevel="0" collapsed="false">
      <c r="A6" s="9" t="s">
        <v>8</v>
      </c>
      <c r="B6" s="10" t="s">
        <v>85</v>
      </c>
      <c r="C6" s="10"/>
      <c r="D6" s="10"/>
      <c r="E6" s="216"/>
      <c r="F6" s="216"/>
      <c r="G6" s="216"/>
      <c r="H6" s="216"/>
      <c r="I6" s="216"/>
      <c r="J6" s="216"/>
      <c r="K6" s="217"/>
    </row>
    <row r="7" s="12" customFormat="true" ht="15" hidden="false" customHeight="false" outlineLevel="0" collapsed="false">
      <c r="A7" s="9" t="s">
        <v>10</v>
      </c>
      <c r="B7" s="218" t="n">
        <f aca="false">'BDI obra'!D26/100</f>
        <v>0.2882</v>
      </c>
      <c r="C7" s="10"/>
      <c r="D7" s="10"/>
      <c r="E7" s="216"/>
      <c r="F7" s="216"/>
      <c r="G7" s="216"/>
      <c r="H7" s="216"/>
      <c r="I7" s="216"/>
      <c r="J7" s="216"/>
      <c r="K7" s="217"/>
    </row>
    <row r="8" customFormat="false" ht="15" hidden="false" customHeight="false" outlineLevel="0" collapsed="false">
      <c r="A8" s="24" t="s">
        <v>11</v>
      </c>
      <c r="B8" s="25" t="s">
        <v>15</v>
      </c>
      <c r="C8" s="25" t="s">
        <v>278</v>
      </c>
      <c r="D8" s="25" t="s">
        <v>198</v>
      </c>
      <c r="E8" s="25" t="s">
        <v>279</v>
      </c>
      <c r="F8" s="25" t="s">
        <v>198</v>
      </c>
      <c r="G8" s="25" t="s">
        <v>280</v>
      </c>
      <c r="H8" s="25" t="s">
        <v>198</v>
      </c>
      <c r="I8" s="26" t="s">
        <v>281</v>
      </c>
      <c r="J8" s="26" t="s">
        <v>198</v>
      </c>
      <c r="K8" s="27" t="s">
        <v>282</v>
      </c>
    </row>
    <row r="9" customFormat="false" ht="15" hidden="false" customHeight="false" outlineLevel="0" collapsed="false">
      <c r="A9" s="219" t="str">
        <f aca="false">'Planilha Orçamentária'!A9</f>
        <v>1</v>
      </c>
      <c r="B9" s="220" t="str">
        <f aca="false">'Planilha Orçamentária'!E9</f>
        <v>SERVIÇOS GERAIS</v>
      </c>
      <c r="C9" s="221" t="n">
        <f aca="false">'Planilha Orçamentária'!J9</f>
        <v>52230.56</v>
      </c>
      <c r="D9" s="222" t="n">
        <v>0.25</v>
      </c>
      <c r="E9" s="223" t="n">
        <f aca="false">D9*C9</f>
        <v>13057.64</v>
      </c>
      <c r="F9" s="222" t="n">
        <v>0.25</v>
      </c>
      <c r="G9" s="224" t="n">
        <f aca="false">F9*C9</f>
        <v>13057.64</v>
      </c>
      <c r="H9" s="222" t="n">
        <v>0.25</v>
      </c>
      <c r="I9" s="225" t="n">
        <f aca="false">C9*H9</f>
        <v>13057.64</v>
      </c>
      <c r="J9" s="226" t="n">
        <v>0.25</v>
      </c>
      <c r="K9" s="227" t="n">
        <f aca="false">C9*J9</f>
        <v>13057.64</v>
      </c>
      <c r="L9" s="228" t="n">
        <f aca="false">(E9+G9+K9+I9)/C9</f>
        <v>1</v>
      </c>
    </row>
    <row r="10" customFormat="false" ht="15" hidden="false" customHeight="false" outlineLevel="0" collapsed="false">
      <c r="A10" s="219" t="str">
        <f aca="false">'Planilha Orçamentária'!A12</f>
        <v>2</v>
      </c>
      <c r="B10" s="220" t="str">
        <f aca="false">'Planilha Orçamentária'!E12</f>
        <v>SERVIÇOS PRELIMINARES</v>
      </c>
      <c r="C10" s="221" t="n">
        <f aca="false">'Planilha Orçamentária'!J12</f>
        <v>22341.1</v>
      </c>
      <c r="D10" s="222" t="n">
        <v>0.25</v>
      </c>
      <c r="E10" s="223" t="n">
        <f aca="false">D10*C10</f>
        <v>5585.275</v>
      </c>
      <c r="F10" s="222" t="n">
        <v>0.25</v>
      </c>
      <c r="G10" s="224" t="n">
        <f aca="false">F10*C10</f>
        <v>5585.275</v>
      </c>
      <c r="H10" s="222" t="n">
        <v>0.25</v>
      </c>
      <c r="I10" s="224" t="n">
        <f aca="false">C10*H10</f>
        <v>5585.275</v>
      </c>
      <c r="J10" s="222" t="n">
        <v>0.25</v>
      </c>
      <c r="K10" s="227" t="n">
        <f aca="false">C10*J10</f>
        <v>5585.275</v>
      </c>
      <c r="L10" s="228" t="n">
        <f aca="false">(E10+G10+K10+I10)/C10</f>
        <v>1</v>
      </c>
    </row>
    <row r="11" customFormat="false" ht="15" hidden="false" customHeight="false" outlineLevel="0" collapsed="false">
      <c r="A11" s="219" t="n">
        <f aca="false">'Planilha Orçamentária'!A21</f>
        <v>3</v>
      </c>
      <c r="B11" s="220" t="str">
        <f aca="false">'Planilha Orçamentária'!E21</f>
        <v>TETOS E FORROS</v>
      </c>
      <c r="C11" s="221" t="n">
        <f aca="false">'Planilha Orçamentária'!J21</f>
        <v>532065.06</v>
      </c>
      <c r="D11" s="222" t="n">
        <v>0.25</v>
      </c>
      <c r="E11" s="223" t="n">
        <f aca="false">D11*C11</f>
        <v>133016.265</v>
      </c>
      <c r="F11" s="222" t="n">
        <v>0.25</v>
      </c>
      <c r="G11" s="224" t="n">
        <f aca="false">F11*C11</f>
        <v>133016.265</v>
      </c>
      <c r="H11" s="222" t="n">
        <v>0.25</v>
      </c>
      <c r="I11" s="224" t="n">
        <f aca="false">C11*H11</f>
        <v>133016.265</v>
      </c>
      <c r="J11" s="222" t="n">
        <v>0.25</v>
      </c>
      <c r="K11" s="227" t="n">
        <f aca="false">C11*J11</f>
        <v>133016.265</v>
      </c>
      <c r="L11" s="228" t="n">
        <f aca="false">(E11+G11+K11+I11)/C11</f>
        <v>1</v>
      </c>
    </row>
    <row r="12" customFormat="false" ht="15" hidden="false" customHeight="false" outlineLevel="0" collapsed="false">
      <c r="A12" s="219" t="n">
        <f aca="false">'Planilha Orçamentária'!A26</f>
        <v>4</v>
      </c>
      <c r="B12" s="220" t="str">
        <f aca="false">'Planilha Orçamentária'!E26</f>
        <v>LUMINÁRIAS</v>
      </c>
      <c r="C12" s="221" t="n">
        <f aca="false">'Planilha Orçamentária'!J26</f>
        <v>97674.96</v>
      </c>
      <c r="D12" s="222" t="n">
        <v>0.25</v>
      </c>
      <c r="E12" s="223" t="n">
        <f aca="false">D12*C12</f>
        <v>24418.74</v>
      </c>
      <c r="F12" s="222" t="n">
        <v>0.25</v>
      </c>
      <c r="G12" s="224" t="n">
        <f aca="false">F12*C12</f>
        <v>24418.74</v>
      </c>
      <c r="H12" s="222" t="n">
        <v>0.25</v>
      </c>
      <c r="I12" s="224" t="n">
        <f aca="false">C12*H12</f>
        <v>24418.74</v>
      </c>
      <c r="J12" s="222" t="n">
        <v>0.25</v>
      </c>
      <c r="K12" s="227" t="n">
        <f aca="false">C12*J12</f>
        <v>24418.74</v>
      </c>
      <c r="L12" s="228" t="n">
        <f aca="false">(E12+G12+K12+I12)/C12</f>
        <v>1</v>
      </c>
    </row>
    <row r="13" customFormat="false" ht="15" hidden="false" customHeight="false" outlineLevel="0" collapsed="false">
      <c r="A13" s="219" t="n">
        <f aca="false">'Planilha Orçamentária'!A29</f>
        <v>5</v>
      </c>
      <c r="B13" s="220" t="str">
        <f aca="false">'Planilha Orçamentária'!E29</f>
        <v>PINTURA PAREDES E JUNTA DE DILATAÇÃO</v>
      </c>
      <c r="C13" s="221" t="n">
        <f aca="false">'Planilha Orçamentária'!J29</f>
        <v>50124.61</v>
      </c>
      <c r="D13" s="222" t="n">
        <v>0.25</v>
      </c>
      <c r="E13" s="223" t="n">
        <f aca="false">D13*C13</f>
        <v>12531.1525</v>
      </c>
      <c r="F13" s="222" t="n">
        <v>0.25</v>
      </c>
      <c r="G13" s="224" t="n">
        <f aca="false">F13*C13</f>
        <v>12531.1525</v>
      </c>
      <c r="H13" s="222" t="n">
        <v>0.25</v>
      </c>
      <c r="I13" s="224" t="n">
        <f aca="false">C13*H13</f>
        <v>12531.1525</v>
      </c>
      <c r="J13" s="222" t="n">
        <v>0.25</v>
      </c>
      <c r="K13" s="227" t="n">
        <f aca="false">C13*J13</f>
        <v>12531.1525</v>
      </c>
      <c r="L13" s="228" t="n">
        <f aca="false">(E13+G13+K13+I13)/C13</f>
        <v>1</v>
      </c>
    </row>
    <row r="14" customFormat="false" ht="15" hidden="false" customHeight="false" outlineLevel="0" collapsed="false">
      <c r="A14" s="219" t="n">
        <f aca="false">'Planilha Orçamentária'!A32</f>
        <v>6</v>
      </c>
      <c r="B14" s="220" t="str">
        <f aca="false">'Planilha Orçamentária'!E32</f>
        <v>LIMPEZA FINAL DE OBRA</v>
      </c>
      <c r="C14" s="221" t="n">
        <f aca="false">'Planilha Orçamentária'!J32</f>
        <v>5279.05</v>
      </c>
      <c r="D14" s="222" t="n">
        <v>0.25</v>
      </c>
      <c r="E14" s="223" t="n">
        <f aca="false">D14*C14</f>
        <v>1319.7625</v>
      </c>
      <c r="F14" s="222" t="n">
        <v>0.25</v>
      </c>
      <c r="G14" s="224" t="n">
        <f aca="false">F14*C14</f>
        <v>1319.7625</v>
      </c>
      <c r="H14" s="222" t="n">
        <v>0.25</v>
      </c>
      <c r="I14" s="224" t="n">
        <f aca="false">C14*H14</f>
        <v>1319.7625</v>
      </c>
      <c r="J14" s="222" t="n">
        <v>0.25</v>
      </c>
      <c r="K14" s="227" t="n">
        <f aca="false">C14*J14</f>
        <v>1319.7625</v>
      </c>
      <c r="L14" s="228" t="n">
        <f aca="false">(E14+G14+K14+I14)/C14</f>
        <v>1</v>
      </c>
    </row>
    <row r="15" customFormat="false" ht="15" hidden="false" customHeight="false" outlineLevel="0" collapsed="false">
      <c r="A15" s="229"/>
      <c r="B15" s="230" t="s">
        <v>235</v>
      </c>
      <c r="C15" s="231" t="n">
        <f aca="false">SUM(C9:C14)</f>
        <v>759715.34</v>
      </c>
      <c r="D15" s="2"/>
      <c r="E15" s="88"/>
      <c r="F15" s="232"/>
      <c r="G15" s="88"/>
      <c r="H15" s="232"/>
      <c r="I15" s="88"/>
      <c r="J15" s="232"/>
      <c r="K15" s="233"/>
    </row>
    <row r="16" customFormat="false" ht="15" hidden="false" customHeight="false" outlineLevel="0" collapsed="false">
      <c r="A16" s="229"/>
      <c r="B16" s="230" t="s">
        <v>283</v>
      </c>
      <c r="C16" s="231"/>
      <c r="D16" s="234" t="n">
        <f aca="false">E16/C15</f>
        <v>0.25</v>
      </c>
      <c r="E16" s="235" t="n">
        <f aca="false">SUM(E9:E14)</f>
        <v>189928.835</v>
      </c>
      <c r="F16" s="236" t="n">
        <f aca="false">G16/C15</f>
        <v>0.25</v>
      </c>
      <c r="G16" s="235" t="n">
        <f aca="false">SUM(G9:G14)</f>
        <v>189928.835</v>
      </c>
      <c r="H16" s="237" t="n">
        <f aca="false">I16/C15</f>
        <v>0.25</v>
      </c>
      <c r="I16" s="235" t="n">
        <f aca="false">SUM(I9:I14)</f>
        <v>189928.835</v>
      </c>
      <c r="J16" s="237" t="n">
        <f aca="false">K16/C15</f>
        <v>0.25</v>
      </c>
      <c r="K16" s="238" t="n">
        <f aca="false">SUM(K9:K14)</f>
        <v>189928.835</v>
      </c>
    </row>
    <row r="17" customFormat="false" ht="15" hidden="false" customHeight="false" outlineLevel="0" collapsed="false">
      <c r="A17" s="229"/>
      <c r="B17" s="230" t="s">
        <v>284</v>
      </c>
      <c r="C17" s="2"/>
      <c r="D17" s="234" t="n">
        <f aca="false">E17/C15</f>
        <v>0.25</v>
      </c>
      <c r="E17" s="235" t="n">
        <f aca="false">E16</f>
        <v>189928.835</v>
      </c>
      <c r="F17" s="236" t="n">
        <f aca="false">G17/C15</f>
        <v>0.5</v>
      </c>
      <c r="G17" s="235" t="n">
        <f aca="false">E17+G16</f>
        <v>379857.67</v>
      </c>
      <c r="H17" s="236" t="n">
        <f aca="false">I17/C15</f>
        <v>0.75</v>
      </c>
      <c r="I17" s="235" t="n">
        <f aca="false">G17+I16</f>
        <v>569786.505</v>
      </c>
      <c r="J17" s="237" t="n">
        <f aca="false">K17/C15</f>
        <v>1</v>
      </c>
      <c r="K17" s="238" t="n">
        <f aca="false">I17+K16</f>
        <v>759715.34</v>
      </c>
    </row>
    <row r="18" customFormat="false" ht="15" hidden="false" customHeight="false" outlineLevel="0" collapsed="false">
      <c r="A18" s="229"/>
      <c r="B18" s="230"/>
      <c r="C18" s="2"/>
      <c r="D18" s="234"/>
      <c r="E18" s="235"/>
      <c r="F18" s="236"/>
      <c r="G18" s="235"/>
      <c r="H18" s="235"/>
      <c r="I18" s="235"/>
      <c r="J18" s="237"/>
      <c r="K18" s="238"/>
    </row>
    <row r="19" customFormat="false" ht="15" hidden="false" customHeight="false" outlineLevel="0" collapsed="false">
      <c r="A19" s="229"/>
      <c r="B19" s="230"/>
      <c r="C19" s="2"/>
      <c r="D19" s="234"/>
      <c r="E19" s="235"/>
      <c r="F19" s="236"/>
      <c r="G19" s="235"/>
      <c r="H19" s="235"/>
      <c r="I19" s="235"/>
      <c r="J19" s="237"/>
      <c r="K19" s="238"/>
    </row>
    <row r="20" customFormat="false" ht="15" hidden="false" customHeight="false" outlineLevel="0" collapsed="false">
      <c r="A20" s="229"/>
      <c r="B20" s="230"/>
      <c r="C20" s="2"/>
      <c r="D20" s="234"/>
      <c r="E20" s="235"/>
      <c r="F20" s="236"/>
      <c r="G20" s="235"/>
      <c r="H20" s="235"/>
      <c r="I20" s="235"/>
      <c r="J20" s="237"/>
      <c r="K20" s="238"/>
    </row>
    <row r="21" customFormat="false" ht="15" hidden="false" customHeight="false" outlineLevel="0" collapsed="false">
      <c r="A21" s="229"/>
      <c r="B21" s="230"/>
      <c r="C21" s="2"/>
      <c r="D21" s="234"/>
      <c r="E21" s="235"/>
      <c r="F21" s="236"/>
      <c r="G21" s="235"/>
      <c r="H21" s="235"/>
      <c r="I21" s="235"/>
      <c r="J21" s="237"/>
      <c r="K21" s="238"/>
    </row>
    <row r="22" customFormat="false" ht="15" hidden="false" customHeight="false" outlineLevel="0" collapsed="false">
      <c r="A22" s="229"/>
      <c r="B22" s="230"/>
      <c r="C22" s="2"/>
      <c r="D22" s="234"/>
      <c r="E22" s="235"/>
      <c r="F22" s="236"/>
      <c r="G22" s="235"/>
      <c r="H22" s="235"/>
      <c r="I22" s="235"/>
      <c r="J22" s="237"/>
      <c r="K22" s="238"/>
    </row>
    <row r="23" customFormat="false" ht="15" hidden="false" customHeight="false" outlineLevel="0" collapsed="false">
      <c r="A23" s="229"/>
      <c r="K23" s="238"/>
    </row>
    <row r="24" customFormat="false" ht="15" hidden="false" customHeight="false" outlineLevel="0" collapsed="false">
      <c r="A24" s="229"/>
      <c r="K24" s="238"/>
    </row>
    <row r="25" customFormat="false" ht="15" hidden="false" customHeight="false" outlineLevel="0" collapsed="false">
      <c r="A25" s="229"/>
      <c r="C25" s="239" t="s">
        <v>83</v>
      </c>
      <c r="D25" s="239"/>
      <c r="E25" s="239"/>
      <c r="K25" s="238"/>
    </row>
    <row r="26" customFormat="false" ht="15" hidden="false" customHeight="false" outlineLevel="0" collapsed="false">
      <c r="A26" s="240"/>
      <c r="B26" s="241"/>
      <c r="C26" s="58"/>
      <c r="D26" s="242"/>
      <c r="E26" s="243"/>
      <c r="F26" s="244"/>
      <c r="G26" s="243"/>
      <c r="H26" s="243"/>
      <c r="I26" s="243"/>
      <c r="J26" s="245"/>
      <c r="K26" s="246"/>
    </row>
  </sheetData>
  <mergeCells count="3">
    <mergeCell ref="A1:K1"/>
    <mergeCell ref="A2:K2"/>
    <mergeCell ref="C25:E25"/>
  </mergeCells>
  <printOptions headings="false" gridLines="false" gridLinesSet="true" horizontalCentered="true" verticalCentered="false"/>
  <pageMargins left="0.315277777777778" right="0.315277777777778" top="0.39375" bottom="0.590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50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K29" activeCellId="0" sqref="K29"/>
    </sheetView>
  </sheetViews>
  <sheetFormatPr defaultColWidth="8.984375" defaultRowHeight="13.5" zeroHeight="false" outlineLevelRow="0" outlineLevelCol="0"/>
  <cols>
    <col collapsed="false" customWidth="true" hidden="false" outlineLevel="0" max="1" min="1" style="247" width="7.3"/>
    <col collapsed="false" customWidth="true" hidden="false" outlineLevel="0" max="2" min="2" style="0" width="54.8"/>
    <col collapsed="false" customWidth="true" hidden="false" outlineLevel="0" max="3" min="3" style="0" width="15.79"/>
    <col collapsed="false" customWidth="true" hidden="false" outlineLevel="0" max="4" min="4" style="0" width="18.2"/>
    <col collapsed="false" customWidth="true" hidden="false" outlineLevel="0" max="257" min="257" style="0" width="7.3"/>
    <col collapsed="false" customWidth="true" hidden="false" outlineLevel="0" max="258" min="258" style="0" width="54.8"/>
    <col collapsed="false" customWidth="true" hidden="false" outlineLevel="0" max="259" min="259" style="0" width="9.8"/>
    <col collapsed="false" customWidth="true" hidden="false" outlineLevel="0" max="260" min="260" style="0" width="10.1"/>
    <col collapsed="false" customWidth="true" hidden="false" outlineLevel="0" max="513" min="513" style="0" width="7.3"/>
    <col collapsed="false" customWidth="true" hidden="false" outlineLevel="0" max="514" min="514" style="0" width="54.8"/>
    <col collapsed="false" customWidth="true" hidden="false" outlineLevel="0" max="515" min="515" style="0" width="9.8"/>
    <col collapsed="false" customWidth="true" hidden="false" outlineLevel="0" max="516" min="516" style="0" width="10.1"/>
    <col collapsed="false" customWidth="true" hidden="false" outlineLevel="0" max="769" min="769" style="0" width="7.3"/>
    <col collapsed="false" customWidth="true" hidden="false" outlineLevel="0" max="770" min="770" style="0" width="54.8"/>
    <col collapsed="false" customWidth="true" hidden="false" outlineLevel="0" max="771" min="771" style="0" width="9.8"/>
    <col collapsed="false" customWidth="true" hidden="false" outlineLevel="0" max="772" min="772" style="0" width="10.1"/>
  </cols>
  <sheetData>
    <row r="1" customFormat="false" ht="12.75" hidden="false" customHeight="true" outlineLevel="0" collapsed="false">
      <c r="A1" s="248"/>
      <c r="B1" s="249" t="s">
        <v>285</v>
      </c>
      <c r="C1" s="249"/>
      <c r="D1" s="249"/>
    </row>
    <row r="2" customFormat="false" ht="12.75" hidden="false" customHeight="true" outlineLevel="0" collapsed="false">
      <c r="A2" s="250"/>
      <c r="B2" s="251" t="s">
        <v>286</v>
      </c>
      <c r="C2" s="251"/>
      <c r="D2" s="251"/>
    </row>
    <row r="3" customFormat="false" ht="14.25" hidden="false" customHeight="true" outlineLevel="0" collapsed="false">
      <c r="A3" s="250"/>
      <c r="B3" s="251" t="s">
        <v>287</v>
      </c>
      <c r="C3" s="251"/>
      <c r="D3" s="251"/>
    </row>
    <row r="4" customFormat="false" ht="12.75" hidden="false" customHeight="true" outlineLevel="0" collapsed="false">
      <c r="A4" s="250"/>
      <c r="B4" s="251" t="s">
        <v>288</v>
      </c>
      <c r="C4" s="251"/>
      <c r="D4" s="251"/>
    </row>
    <row r="5" customFormat="false" ht="11.25" hidden="false" customHeight="true" outlineLevel="0" collapsed="false">
      <c r="A5" s="252" t="s">
        <v>289</v>
      </c>
      <c r="B5" s="252"/>
      <c r="C5" s="252"/>
      <c r="D5" s="252"/>
    </row>
    <row r="6" customFormat="false" ht="24" hidden="false" customHeight="true" outlineLevel="0" collapsed="false">
      <c r="A6" s="252"/>
      <c r="B6" s="252"/>
      <c r="C6" s="252"/>
      <c r="D6" s="252"/>
    </row>
    <row r="7" customFormat="false" ht="49.5" hidden="false" customHeight="true" outlineLevel="0" collapsed="false">
      <c r="A7" s="253"/>
      <c r="B7" s="254" t="s">
        <v>290</v>
      </c>
      <c r="C7" s="255" t="s">
        <v>291</v>
      </c>
      <c r="D7" s="256" t="s">
        <v>292</v>
      </c>
    </row>
    <row r="8" customFormat="false" ht="15" hidden="false" customHeight="false" outlineLevel="0" collapsed="false">
      <c r="A8" s="257" t="s">
        <v>293</v>
      </c>
      <c r="B8" s="258" t="s">
        <v>294</v>
      </c>
      <c r="C8" s="259" t="n">
        <v>0</v>
      </c>
      <c r="D8" s="260" t="n">
        <v>0</v>
      </c>
    </row>
    <row r="9" customFormat="false" ht="15" hidden="false" customHeight="false" outlineLevel="0" collapsed="false">
      <c r="A9" s="257" t="s">
        <v>295</v>
      </c>
      <c r="B9" s="258" t="s">
        <v>296</v>
      </c>
      <c r="C9" s="261" t="n">
        <v>0.015</v>
      </c>
      <c r="D9" s="260" t="n">
        <v>0.015</v>
      </c>
    </row>
    <row r="10" customFormat="false" ht="15" hidden="false" customHeight="false" outlineLevel="0" collapsed="false">
      <c r="A10" s="257" t="s">
        <v>297</v>
      </c>
      <c r="B10" s="258" t="s">
        <v>298</v>
      </c>
      <c r="C10" s="261" t="n">
        <v>0.01</v>
      </c>
      <c r="D10" s="260" t="n">
        <v>0.01</v>
      </c>
    </row>
    <row r="11" customFormat="false" ht="15" hidden="false" customHeight="false" outlineLevel="0" collapsed="false">
      <c r="A11" s="257" t="s">
        <v>299</v>
      </c>
      <c r="B11" s="258" t="s">
        <v>300</v>
      </c>
      <c r="C11" s="261" t="n">
        <v>0.002</v>
      </c>
      <c r="D11" s="260" t="n">
        <v>0.002</v>
      </c>
    </row>
    <row r="12" customFormat="false" ht="15" hidden="false" customHeight="false" outlineLevel="0" collapsed="false">
      <c r="A12" s="257" t="s">
        <v>301</v>
      </c>
      <c r="B12" s="258" t="s">
        <v>302</v>
      </c>
      <c r="C12" s="261" t="n">
        <v>0.006</v>
      </c>
      <c r="D12" s="260" t="n">
        <v>0.006</v>
      </c>
    </row>
    <row r="13" customFormat="false" ht="15" hidden="false" customHeight="false" outlineLevel="0" collapsed="false">
      <c r="A13" s="257" t="s">
        <v>303</v>
      </c>
      <c r="B13" s="262" t="s">
        <v>304</v>
      </c>
      <c r="C13" s="261" t="n">
        <v>0.025</v>
      </c>
      <c r="D13" s="260" t="n">
        <v>0.025</v>
      </c>
    </row>
    <row r="14" customFormat="false" ht="15" hidden="false" customHeight="false" outlineLevel="0" collapsed="false">
      <c r="A14" s="257" t="s">
        <v>305</v>
      </c>
      <c r="B14" s="258" t="s">
        <v>306</v>
      </c>
      <c r="C14" s="261" t="n">
        <v>0.03</v>
      </c>
      <c r="D14" s="260" t="n">
        <v>0.03</v>
      </c>
    </row>
    <row r="15" customFormat="false" ht="15" hidden="false" customHeight="false" outlineLevel="0" collapsed="false">
      <c r="A15" s="257" t="s">
        <v>307</v>
      </c>
      <c r="B15" s="258" t="s">
        <v>308</v>
      </c>
      <c r="C15" s="261" t="n">
        <v>0.08</v>
      </c>
      <c r="D15" s="260" t="n">
        <v>0.08</v>
      </c>
    </row>
    <row r="16" customFormat="false" ht="15" hidden="false" customHeight="false" outlineLevel="0" collapsed="false">
      <c r="A16" s="257" t="s">
        <v>309</v>
      </c>
      <c r="B16" s="258" t="s">
        <v>310</v>
      </c>
      <c r="C16" s="261" t="n">
        <v>0.01</v>
      </c>
      <c r="D16" s="260" t="n">
        <v>0.01</v>
      </c>
    </row>
    <row r="17" customFormat="false" ht="15" hidden="false" customHeight="false" outlineLevel="0" collapsed="false">
      <c r="A17" s="253"/>
      <c r="B17" s="263" t="s">
        <v>311</v>
      </c>
      <c r="C17" s="264" t="n">
        <f aca="false">SUM(C8:C16)</f>
        <v>0.178</v>
      </c>
      <c r="D17" s="265" t="n">
        <f aca="false">SUM(D8:D16)</f>
        <v>0.178</v>
      </c>
    </row>
    <row r="18" customFormat="false" ht="4.5" hidden="false" customHeight="true" outlineLevel="0" collapsed="false">
      <c r="A18" s="266"/>
      <c r="B18" s="267"/>
      <c r="C18" s="85"/>
      <c r="D18" s="268"/>
    </row>
    <row r="19" customFormat="false" ht="15" hidden="false" customHeight="false" outlineLevel="0" collapsed="false">
      <c r="A19" s="253"/>
      <c r="B19" s="269" t="s">
        <v>312</v>
      </c>
      <c r="C19" s="270" t="s">
        <v>313</v>
      </c>
      <c r="D19" s="271" t="s">
        <v>313</v>
      </c>
    </row>
    <row r="20" customFormat="false" ht="15" hidden="false" customHeight="false" outlineLevel="0" collapsed="false">
      <c r="A20" s="257" t="s">
        <v>183</v>
      </c>
      <c r="B20" s="272" t="s">
        <v>314</v>
      </c>
      <c r="C20" s="261" t="n">
        <v>0.1792</v>
      </c>
      <c r="D20" s="260" t="n">
        <v>0</v>
      </c>
    </row>
    <row r="21" customFormat="false" ht="15" hidden="false" customHeight="false" outlineLevel="0" collapsed="false">
      <c r="A21" s="257" t="s">
        <v>315</v>
      </c>
      <c r="B21" s="272" t="s">
        <v>316</v>
      </c>
      <c r="C21" s="261" t="n">
        <v>0.0431</v>
      </c>
      <c r="D21" s="260" t="n">
        <v>0</v>
      </c>
    </row>
    <row r="22" customFormat="false" ht="15" hidden="false" customHeight="false" outlineLevel="0" collapsed="false">
      <c r="A22" s="257" t="s">
        <v>317</v>
      </c>
      <c r="B22" s="272" t="s">
        <v>318</v>
      </c>
      <c r="C22" s="261" t="n">
        <v>0.0088</v>
      </c>
      <c r="D22" s="260" t="n">
        <v>0.0067</v>
      </c>
    </row>
    <row r="23" customFormat="false" ht="15" hidden="false" customHeight="false" outlineLevel="0" collapsed="false">
      <c r="A23" s="257" t="s">
        <v>319</v>
      </c>
      <c r="B23" s="272" t="s">
        <v>320</v>
      </c>
      <c r="C23" s="261" t="n">
        <v>0.1095</v>
      </c>
      <c r="D23" s="260" t="n">
        <v>0.0833</v>
      </c>
    </row>
    <row r="24" customFormat="false" ht="15" hidden="false" customHeight="false" outlineLevel="0" collapsed="false">
      <c r="A24" s="257" t="s">
        <v>321</v>
      </c>
      <c r="B24" s="272" t="s">
        <v>322</v>
      </c>
      <c r="C24" s="261" t="n">
        <v>0.0007</v>
      </c>
      <c r="D24" s="260" t="n">
        <v>0.0006</v>
      </c>
    </row>
    <row r="25" customFormat="false" ht="15" hidden="false" customHeight="false" outlineLevel="0" collapsed="false">
      <c r="A25" s="257" t="s">
        <v>323</v>
      </c>
      <c r="B25" s="272" t="s">
        <v>324</v>
      </c>
      <c r="C25" s="261" t="n">
        <v>0.0073</v>
      </c>
      <c r="D25" s="260" t="n">
        <v>0.0056</v>
      </c>
    </row>
    <row r="26" customFormat="false" ht="15" hidden="false" customHeight="false" outlineLevel="0" collapsed="false">
      <c r="A26" s="257" t="s">
        <v>325</v>
      </c>
      <c r="B26" s="272" t="s">
        <v>326</v>
      </c>
      <c r="C26" s="261" t="n">
        <v>0.0137</v>
      </c>
      <c r="D26" s="260" t="n">
        <v>0</v>
      </c>
    </row>
    <row r="27" customFormat="false" ht="15" hidden="false" customHeight="false" outlineLevel="0" collapsed="false">
      <c r="A27" s="257" t="s">
        <v>327</v>
      </c>
      <c r="B27" s="272" t="s">
        <v>328</v>
      </c>
      <c r="C27" s="261" t="n">
        <v>0.0011</v>
      </c>
      <c r="D27" s="260" t="n">
        <v>0.0008</v>
      </c>
    </row>
    <row r="28" customFormat="false" ht="15" hidden="false" customHeight="false" outlineLevel="0" collapsed="false">
      <c r="A28" s="257" t="s">
        <v>329</v>
      </c>
      <c r="B28" s="272" t="s">
        <v>330</v>
      </c>
      <c r="C28" s="261" t="n">
        <v>0.1054</v>
      </c>
      <c r="D28" s="260" t="n">
        <v>0.0802</v>
      </c>
    </row>
    <row r="29" customFormat="false" ht="15" hidden="false" customHeight="false" outlineLevel="0" collapsed="false">
      <c r="A29" s="257" t="s">
        <v>331</v>
      </c>
      <c r="B29" s="272" t="s">
        <v>332</v>
      </c>
      <c r="C29" s="261" t="n">
        <v>0.0003</v>
      </c>
      <c r="D29" s="260" t="n">
        <v>0.0003</v>
      </c>
    </row>
    <row r="30" customFormat="false" ht="15" hidden="false" customHeight="false" outlineLevel="0" collapsed="false">
      <c r="A30" s="253"/>
      <c r="B30" s="263" t="s">
        <v>333</v>
      </c>
      <c r="C30" s="264" t="n">
        <f aca="false">SUM(C20:C29)</f>
        <v>0.4691</v>
      </c>
      <c r="D30" s="265" t="n">
        <f aca="false">SUM(D20:D29)</f>
        <v>0.1775</v>
      </c>
    </row>
    <row r="31" customFormat="false" ht="4.5" hidden="false" customHeight="true" outlineLevel="0" collapsed="false">
      <c r="A31" s="266"/>
      <c r="B31" s="267"/>
      <c r="C31" s="85"/>
      <c r="D31" s="268"/>
    </row>
    <row r="32" customFormat="false" ht="16.5" hidden="false" customHeight="true" outlineLevel="0" collapsed="false">
      <c r="A32" s="253"/>
      <c r="B32" s="269" t="s">
        <v>334</v>
      </c>
      <c r="C32" s="270" t="s">
        <v>313</v>
      </c>
      <c r="D32" s="271" t="s">
        <v>313</v>
      </c>
    </row>
    <row r="33" customFormat="false" ht="15" hidden="false" customHeight="false" outlineLevel="0" collapsed="false">
      <c r="A33" s="257" t="s">
        <v>335</v>
      </c>
      <c r="B33" s="273" t="s">
        <v>336</v>
      </c>
      <c r="C33" s="261" t="n">
        <v>0.058</v>
      </c>
      <c r="D33" s="260" t="n">
        <v>0.0441</v>
      </c>
    </row>
    <row r="34" customFormat="false" ht="15" hidden="false" customHeight="false" outlineLevel="0" collapsed="false">
      <c r="A34" s="257" t="s">
        <v>337</v>
      </c>
      <c r="B34" s="273" t="s">
        <v>338</v>
      </c>
      <c r="C34" s="261" t="n">
        <v>0.0014</v>
      </c>
      <c r="D34" s="260" t="n">
        <v>0.001</v>
      </c>
    </row>
    <row r="35" customFormat="false" ht="15" hidden="false" customHeight="false" outlineLevel="0" collapsed="false">
      <c r="A35" s="257" t="s">
        <v>339</v>
      </c>
      <c r="B35" s="273" t="s">
        <v>340</v>
      </c>
      <c r="C35" s="261" t="n">
        <v>0.0325</v>
      </c>
      <c r="D35" s="260" t="n">
        <v>0.0248</v>
      </c>
    </row>
    <row r="36" customFormat="false" ht="15" hidden="false" customHeight="false" outlineLevel="0" collapsed="false">
      <c r="A36" s="257" t="s">
        <v>341</v>
      </c>
      <c r="B36" s="273" t="s">
        <v>342</v>
      </c>
      <c r="C36" s="261" t="n">
        <v>0.0351</v>
      </c>
      <c r="D36" s="260" t="n">
        <v>0.0267</v>
      </c>
    </row>
    <row r="37" customFormat="false" ht="15" hidden="false" customHeight="false" outlineLevel="0" collapsed="false">
      <c r="A37" s="257" t="s">
        <v>343</v>
      </c>
      <c r="B37" s="273" t="s">
        <v>344</v>
      </c>
      <c r="C37" s="261" t="n">
        <v>0.0049</v>
      </c>
      <c r="D37" s="260" t="n">
        <v>0.0037</v>
      </c>
    </row>
    <row r="38" customFormat="false" ht="15" hidden="false" customHeight="false" outlineLevel="0" collapsed="false">
      <c r="A38" s="253"/>
      <c r="B38" s="263" t="s">
        <v>345</v>
      </c>
      <c r="C38" s="264" t="n">
        <f aca="false">SUM(C33:C37)</f>
        <v>0.1319</v>
      </c>
      <c r="D38" s="265" t="n">
        <f aca="false">SUM(D33:D37)</f>
        <v>0.1003</v>
      </c>
    </row>
    <row r="39" customFormat="false" ht="4.5" hidden="false" customHeight="true" outlineLevel="0" collapsed="false">
      <c r="A39" s="266"/>
      <c r="B39" s="267"/>
      <c r="C39" s="85"/>
      <c r="D39" s="268"/>
    </row>
    <row r="40" customFormat="false" ht="15" hidden="false" customHeight="false" outlineLevel="0" collapsed="false">
      <c r="A40" s="253"/>
      <c r="B40" s="269" t="s">
        <v>346</v>
      </c>
      <c r="C40" s="270" t="s">
        <v>313</v>
      </c>
      <c r="D40" s="271" t="s">
        <v>313</v>
      </c>
    </row>
    <row r="41" customFormat="false" ht="15" hidden="false" customHeight="false" outlineLevel="0" collapsed="false">
      <c r="A41" s="274" t="s">
        <v>347</v>
      </c>
      <c r="B41" s="272" t="s">
        <v>348</v>
      </c>
      <c r="C41" s="275" t="n">
        <v>0.0835</v>
      </c>
      <c r="D41" s="276" t="n">
        <v>0.0316</v>
      </c>
    </row>
    <row r="42" customFormat="false" ht="30.75" hidden="false" customHeight="false" outlineLevel="0" collapsed="false">
      <c r="A42" s="274" t="s">
        <v>349</v>
      </c>
      <c r="B42" s="272" t="s">
        <v>350</v>
      </c>
      <c r="C42" s="275" t="n">
        <v>0.0049</v>
      </c>
      <c r="D42" s="276" t="n">
        <v>0.0037</v>
      </c>
    </row>
    <row r="43" customFormat="false" ht="15" hidden="false" customHeight="false" outlineLevel="0" collapsed="false">
      <c r="A43" s="253"/>
      <c r="B43" s="263" t="s">
        <v>351</v>
      </c>
      <c r="C43" s="264" t="n">
        <f aca="false">C41+C42</f>
        <v>0.0884</v>
      </c>
      <c r="D43" s="265" t="n">
        <f aca="false">D41+D42</f>
        <v>0.0353</v>
      </c>
    </row>
    <row r="44" customFormat="false" ht="4.5" hidden="false" customHeight="true" outlineLevel="0" collapsed="false">
      <c r="A44" s="266"/>
      <c r="B44" s="267"/>
      <c r="C44" s="85"/>
      <c r="D44" s="268"/>
    </row>
    <row r="45" customFormat="false" ht="16.5" hidden="false" customHeight="true" outlineLevel="0" collapsed="false">
      <c r="A45" s="253"/>
      <c r="B45" s="269" t="s">
        <v>352</v>
      </c>
      <c r="C45" s="270" t="s">
        <v>313</v>
      </c>
      <c r="D45" s="271" t="s">
        <v>313</v>
      </c>
    </row>
    <row r="46" customFormat="false" ht="15" hidden="false" customHeight="false" outlineLevel="0" collapsed="false">
      <c r="A46" s="257" t="s">
        <v>353</v>
      </c>
      <c r="B46" s="272" t="s">
        <v>354</v>
      </c>
      <c r="C46" s="277" t="n">
        <v>0</v>
      </c>
      <c r="D46" s="276" t="n">
        <v>0</v>
      </c>
    </row>
    <row r="47" customFormat="false" ht="15" hidden="false" customHeight="false" outlineLevel="0" collapsed="false">
      <c r="A47" s="253"/>
      <c r="B47" s="263" t="s">
        <v>355</v>
      </c>
      <c r="C47" s="264" t="n">
        <f aca="false">C46</f>
        <v>0</v>
      </c>
      <c r="D47" s="265" t="n">
        <f aca="false">D46</f>
        <v>0</v>
      </c>
    </row>
    <row r="48" customFormat="false" ht="7.5" hidden="false" customHeight="true" outlineLevel="0" collapsed="false">
      <c r="A48" s="266"/>
      <c r="B48" s="85"/>
      <c r="C48" s="85"/>
      <c r="D48" s="268"/>
    </row>
    <row r="49" customFormat="false" ht="15" hidden="false" customHeight="false" outlineLevel="0" collapsed="false">
      <c r="A49" s="278" t="s">
        <v>356</v>
      </c>
      <c r="B49" s="278"/>
      <c r="C49" s="279" t="n">
        <f aca="false">C17+C30+C38+C43+C47</f>
        <v>0.8674</v>
      </c>
      <c r="D49" s="280" t="n">
        <f aca="false">D17+D30+D38+D43+D47</f>
        <v>0.4911</v>
      </c>
    </row>
    <row r="50" customFormat="false" ht="15" hidden="false" customHeight="false" outlineLevel="0" collapsed="false">
      <c r="A50" s="281" t="s">
        <v>357</v>
      </c>
      <c r="B50" s="281"/>
      <c r="C50" s="282"/>
      <c r="D50" s="283"/>
    </row>
  </sheetData>
  <mergeCells count="7">
    <mergeCell ref="B1:D1"/>
    <mergeCell ref="B2:D2"/>
    <mergeCell ref="B3:D3"/>
    <mergeCell ref="B4:D4"/>
    <mergeCell ref="A5:D6"/>
    <mergeCell ref="A49:B49"/>
    <mergeCell ref="A50:B50"/>
  </mergeCells>
  <printOptions headings="false" gridLines="false" gridLinesSet="true" horizontalCentered="true" verticalCentered="tru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J48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I29" activeCellId="0" sqref="I29"/>
    </sheetView>
  </sheetViews>
  <sheetFormatPr defaultColWidth="8.984375" defaultRowHeight="13.5" zeroHeight="false" outlineLevelRow="0" outlineLevelCol="0"/>
  <cols>
    <col collapsed="false" customWidth="true" hidden="false" outlineLevel="0" max="2" min="2" style="0" width="5.9"/>
    <col collapsed="false" customWidth="true" hidden="false" outlineLevel="0" max="3" min="3" style="0" width="57"/>
    <col collapsed="false" customWidth="true" hidden="false" outlineLevel="0" max="4" min="4" style="0" width="15.9"/>
    <col collapsed="false" customWidth="true" hidden="false" outlineLevel="0" max="9" min="9" style="0" width="40.8"/>
    <col collapsed="false" customWidth="true" hidden="false" outlineLevel="0" max="10" min="10" style="0" width="8.29"/>
  </cols>
  <sheetData>
    <row r="1" customFormat="false" ht="13.5" hidden="false" customHeight="false" outlineLevel="0" collapsed="false">
      <c r="B1" s="284"/>
      <c r="C1" s="285"/>
      <c r="D1" s="286"/>
    </row>
    <row r="2" customFormat="false" ht="14.25" hidden="false" customHeight="false" outlineLevel="0" collapsed="false">
      <c r="B2" s="284"/>
      <c r="C2" s="287" t="s">
        <v>285</v>
      </c>
      <c r="D2" s="286"/>
    </row>
    <row r="3" customFormat="false" ht="14.25" hidden="false" customHeight="false" outlineLevel="0" collapsed="false">
      <c r="B3" s="284"/>
      <c r="C3" s="287" t="s">
        <v>286</v>
      </c>
      <c r="D3" s="286"/>
    </row>
    <row r="4" customFormat="false" ht="30" hidden="false" customHeight="true" outlineLevel="0" collapsed="false">
      <c r="B4" s="284"/>
      <c r="C4" s="287" t="s">
        <v>358</v>
      </c>
      <c r="D4" s="286"/>
    </row>
    <row r="5" customFormat="false" ht="14.25" hidden="false" customHeight="false" outlineLevel="0" collapsed="false">
      <c r="B5" s="284"/>
      <c r="C5" s="287" t="s">
        <v>359</v>
      </c>
      <c r="D5" s="286"/>
    </row>
    <row r="6" customFormat="false" ht="13.5" hidden="false" customHeight="false" outlineLevel="0" collapsed="false">
      <c r="B6" s="288"/>
      <c r="C6" s="289"/>
      <c r="D6" s="290"/>
    </row>
    <row r="7" customFormat="false" ht="13.5" hidden="false" customHeight="false" outlineLevel="0" collapsed="false">
      <c r="B7" s="291"/>
      <c r="C7" s="12"/>
      <c r="D7" s="127"/>
    </row>
    <row r="8" customFormat="false" ht="36.75" hidden="false" customHeight="true" outlineLevel="0" collapsed="false">
      <c r="B8" s="292" t="s">
        <v>360</v>
      </c>
      <c r="C8" s="292"/>
      <c r="D8" s="292"/>
    </row>
    <row r="9" customFormat="false" ht="14.25" hidden="false" customHeight="false" outlineLevel="0" collapsed="false">
      <c r="B9" s="293" t="s">
        <v>361</v>
      </c>
      <c r="C9" s="294" t="s">
        <v>362</v>
      </c>
      <c r="D9" s="295" t="s">
        <v>198</v>
      </c>
    </row>
    <row r="10" customFormat="false" ht="14.25" hidden="false" customHeight="false" outlineLevel="0" collapsed="false">
      <c r="B10" s="293"/>
      <c r="C10" s="296"/>
      <c r="D10" s="295" t="s">
        <v>363</v>
      </c>
    </row>
    <row r="11" customFormat="false" ht="14.25" hidden="false" customHeight="false" outlineLevel="0" collapsed="false">
      <c r="B11" s="293" t="s">
        <v>201</v>
      </c>
      <c r="C11" s="296" t="s">
        <v>364</v>
      </c>
      <c r="D11" s="297" t="n">
        <f aca="false">D12</f>
        <v>6.16</v>
      </c>
      <c r="G11" s="298"/>
    </row>
    <row r="12" customFormat="false" ht="15" hidden="false" customHeight="false" outlineLevel="0" collapsed="false">
      <c r="B12" s="299" t="s">
        <v>365</v>
      </c>
      <c r="C12" s="300" t="s">
        <v>366</v>
      </c>
      <c r="D12" s="301" t="n">
        <v>6.16</v>
      </c>
      <c r="G12" s="302"/>
    </row>
    <row r="13" customFormat="false" ht="14.25" hidden="false" customHeight="false" outlineLevel="0" collapsed="false">
      <c r="B13" s="299"/>
      <c r="C13" s="300"/>
      <c r="D13" s="303"/>
      <c r="G13" s="298"/>
    </row>
    <row r="14" customFormat="false" ht="14.25" hidden="false" customHeight="false" outlineLevel="0" collapsed="false">
      <c r="B14" s="293" t="s">
        <v>203</v>
      </c>
      <c r="C14" s="296" t="s">
        <v>367</v>
      </c>
      <c r="D14" s="297" t="n">
        <f aca="false">SUM(D15:D18)</f>
        <v>5.36</v>
      </c>
      <c r="G14" s="298"/>
    </row>
    <row r="15" customFormat="false" ht="15" hidden="false" customHeight="false" outlineLevel="0" collapsed="false">
      <c r="B15" s="299" t="s">
        <v>368</v>
      </c>
      <c r="C15" s="300" t="s">
        <v>369</v>
      </c>
      <c r="D15" s="301" t="n">
        <v>0.8</v>
      </c>
      <c r="G15" s="302"/>
    </row>
    <row r="16" customFormat="false" ht="14.25" hidden="false" customHeight="false" outlineLevel="0" collapsed="false">
      <c r="B16" s="299" t="s">
        <v>370</v>
      </c>
      <c r="C16" s="300" t="s">
        <v>371</v>
      </c>
      <c r="D16" s="301" t="n">
        <v>0.97</v>
      </c>
      <c r="G16" s="298"/>
    </row>
    <row r="17" customFormat="false" ht="14.25" hidden="false" customHeight="false" outlineLevel="0" collapsed="false">
      <c r="B17" s="299" t="s">
        <v>372</v>
      </c>
      <c r="C17" s="300" t="s">
        <v>373</v>
      </c>
      <c r="D17" s="301" t="n">
        <v>0.59</v>
      </c>
      <c r="G17" s="298"/>
    </row>
    <row r="18" customFormat="false" ht="15" hidden="false" customHeight="false" outlineLevel="0" collapsed="false">
      <c r="B18" s="299" t="s">
        <v>374</v>
      </c>
      <c r="C18" s="300" t="s">
        <v>375</v>
      </c>
      <c r="D18" s="301" t="n">
        <v>3</v>
      </c>
      <c r="G18" s="302"/>
    </row>
    <row r="19" customFormat="false" ht="14.25" hidden="false" customHeight="false" outlineLevel="0" collapsed="false">
      <c r="B19" s="299"/>
      <c r="C19" s="300"/>
      <c r="D19" s="295"/>
      <c r="G19" s="298"/>
    </row>
    <row r="20" customFormat="false" ht="14.25" hidden="false" customHeight="false" outlineLevel="0" collapsed="false">
      <c r="B20" s="293" t="s">
        <v>204</v>
      </c>
      <c r="C20" s="296" t="s">
        <v>376</v>
      </c>
      <c r="D20" s="297" t="n">
        <f aca="false">SUM(D21:D24)</f>
        <v>13.15</v>
      </c>
    </row>
    <row r="21" customFormat="false" ht="14.25" hidden="false" customHeight="false" outlineLevel="0" collapsed="false">
      <c r="B21" s="299" t="s">
        <v>377</v>
      </c>
      <c r="C21" s="300" t="s">
        <v>378</v>
      </c>
      <c r="D21" s="301" t="n">
        <v>3</v>
      </c>
    </row>
    <row r="22" customFormat="false" ht="14.25" hidden="false" customHeight="false" outlineLevel="0" collapsed="false">
      <c r="B22" s="299" t="s">
        <v>379</v>
      </c>
      <c r="C22" s="300" t="s">
        <v>380</v>
      </c>
      <c r="D22" s="301" t="n">
        <v>0.65</v>
      </c>
    </row>
    <row r="23" customFormat="false" ht="14.25" hidden="false" customHeight="false" outlineLevel="0" collapsed="false">
      <c r="B23" s="299" t="s">
        <v>381</v>
      </c>
      <c r="C23" s="300" t="s">
        <v>382</v>
      </c>
      <c r="D23" s="301" t="n">
        <v>5</v>
      </c>
    </row>
    <row r="24" customFormat="false" ht="14.25" hidden="false" customHeight="false" outlineLevel="0" collapsed="false">
      <c r="B24" s="299" t="s">
        <v>383</v>
      </c>
      <c r="C24" s="300" t="s">
        <v>384</v>
      </c>
      <c r="D24" s="301" t="n">
        <v>4.5</v>
      </c>
    </row>
    <row r="25" customFormat="false" ht="14.25" hidden="false" customHeight="false" outlineLevel="0" collapsed="false">
      <c r="B25" s="299"/>
      <c r="C25" s="300"/>
      <c r="D25" s="303"/>
    </row>
    <row r="26" customFormat="false" ht="15" hidden="false" customHeight="false" outlineLevel="0" collapsed="false">
      <c r="B26" s="304"/>
      <c r="C26" s="305" t="s">
        <v>235</v>
      </c>
      <c r="D26" s="306" t="n">
        <f aca="false">ROUND(((((1+(D18+D15+D16)/100)*(1+D17/100)*(1+D12/100))/(1-D20/100))-1)*100,2)</f>
        <v>28.82</v>
      </c>
      <c r="G26" s="307"/>
    </row>
    <row r="27" s="308" customFormat="true" ht="15" hidden="false" customHeight="false" outlineLevel="0" collapsed="false">
      <c r="B27" s="309"/>
      <c r="C27" s="310"/>
      <c r="D27" s="311"/>
      <c r="G27" s="312"/>
      <c r="J27" s="313"/>
    </row>
    <row r="28" s="308" customFormat="true" ht="15" hidden="false" customHeight="false" outlineLevel="0" collapsed="false">
      <c r="B28" s="309"/>
      <c r="C28" s="85" t="s">
        <v>385</v>
      </c>
      <c r="D28" s="314"/>
      <c r="J28" s="313"/>
    </row>
    <row r="29" s="308" customFormat="true" ht="14.25" hidden="false" customHeight="false" outlineLevel="0" collapsed="false">
      <c r="B29" s="309"/>
      <c r="C29" s="12"/>
      <c r="D29" s="127"/>
      <c r="J29" s="313"/>
    </row>
    <row r="30" s="308" customFormat="true" ht="14.25" hidden="false" customHeight="false" outlineLevel="0" collapsed="false">
      <c r="B30" s="309"/>
      <c r="C30" s="12"/>
      <c r="D30" s="127"/>
      <c r="J30" s="313"/>
    </row>
    <row r="31" s="308" customFormat="true" ht="15" hidden="false" customHeight="false" outlineLevel="0" collapsed="false">
      <c r="B31" s="309"/>
      <c r="C31" s="315"/>
      <c r="D31" s="127"/>
      <c r="J31" s="313"/>
    </row>
    <row r="32" s="308" customFormat="true" ht="15" hidden="false" customHeight="false" outlineLevel="0" collapsed="false">
      <c r="B32" s="309"/>
      <c r="C32" s="316" t="s">
        <v>386</v>
      </c>
      <c r="D32" s="127"/>
      <c r="J32" s="313"/>
    </row>
    <row r="33" s="308" customFormat="true" ht="14.25" hidden="false" customHeight="false" outlineLevel="0" collapsed="false">
      <c r="B33" s="309"/>
      <c r="C33" s="317" t="s">
        <v>387</v>
      </c>
      <c r="D33" s="127"/>
      <c r="J33" s="313"/>
    </row>
    <row r="34" s="308" customFormat="true" ht="14.25" hidden="false" customHeight="false" outlineLevel="0" collapsed="false">
      <c r="B34" s="309"/>
      <c r="C34" s="317" t="s">
        <v>388</v>
      </c>
      <c r="D34" s="127"/>
      <c r="J34" s="313"/>
    </row>
    <row r="35" s="308" customFormat="true" ht="14.25" hidden="false" customHeight="false" outlineLevel="0" collapsed="false">
      <c r="B35" s="318"/>
      <c r="C35" s="317" t="s">
        <v>389</v>
      </c>
      <c r="D35" s="127"/>
      <c r="J35" s="313"/>
    </row>
    <row r="36" s="308" customFormat="true" ht="14.25" hidden="false" customHeight="false" outlineLevel="0" collapsed="false">
      <c r="B36" s="318"/>
      <c r="C36" s="317" t="s">
        <v>390</v>
      </c>
      <c r="D36" s="127"/>
      <c r="J36" s="313"/>
    </row>
    <row r="37" s="308" customFormat="true" ht="14.25" hidden="false" customHeight="false" outlineLevel="0" collapsed="false">
      <c r="B37" s="318"/>
      <c r="C37" s="317" t="s">
        <v>391</v>
      </c>
      <c r="D37" s="127"/>
      <c r="J37" s="313"/>
    </row>
    <row r="38" s="308" customFormat="true" ht="14.25" hidden="false" customHeight="false" outlineLevel="0" collapsed="false">
      <c r="B38" s="318"/>
      <c r="C38" s="317" t="s">
        <v>392</v>
      </c>
      <c r="D38" s="127"/>
      <c r="J38" s="313"/>
    </row>
    <row r="39" s="308" customFormat="true" ht="14.25" hidden="false" customHeight="false" outlineLevel="0" collapsed="false">
      <c r="B39" s="318"/>
      <c r="C39" s="319"/>
      <c r="D39" s="127"/>
      <c r="J39" s="313"/>
    </row>
    <row r="40" s="308" customFormat="true" ht="14.25" hidden="false" customHeight="false" outlineLevel="0" collapsed="false">
      <c r="B40" s="318"/>
      <c r="C40" s="317" t="s">
        <v>393</v>
      </c>
      <c r="D40" s="127"/>
      <c r="J40" s="313"/>
    </row>
    <row r="41" s="308" customFormat="true" ht="14.25" hidden="false" customHeight="false" outlineLevel="0" collapsed="false">
      <c r="B41" s="318"/>
      <c r="C41" s="317"/>
      <c r="D41" s="127"/>
      <c r="J41" s="313"/>
    </row>
    <row r="42" s="308" customFormat="true" ht="14.25" hidden="false" customHeight="false" outlineLevel="0" collapsed="false">
      <c r="B42" s="318"/>
      <c r="C42" s="317"/>
      <c r="D42" s="127"/>
      <c r="J42" s="313"/>
    </row>
    <row r="43" s="308" customFormat="true" ht="14.25" hidden="false" customHeight="false" outlineLevel="0" collapsed="false">
      <c r="B43" s="318"/>
      <c r="C43" s="317"/>
      <c r="D43" s="127"/>
      <c r="J43" s="313"/>
    </row>
    <row r="44" customFormat="false" ht="14.25" hidden="false" customHeight="false" outlineLevel="0" collapsed="false">
      <c r="B44" s="318"/>
      <c r="C44" s="308"/>
      <c r="D44" s="127"/>
    </row>
    <row r="45" customFormat="false" ht="14.25" hidden="false" customHeight="false" outlineLevel="0" collapsed="false">
      <c r="B45" s="318"/>
      <c r="C45" s="320" t="s">
        <v>83</v>
      </c>
      <c r="D45" s="127"/>
    </row>
    <row r="46" customFormat="false" ht="14.25" hidden="false" customHeight="false" outlineLevel="0" collapsed="false">
      <c r="B46" s="318"/>
      <c r="C46" s="320"/>
      <c r="D46" s="127"/>
    </row>
    <row r="47" customFormat="false" ht="14.25" hidden="false" customHeight="false" outlineLevel="0" collapsed="false">
      <c r="B47" s="318"/>
      <c r="D47" s="127"/>
    </row>
    <row r="48" customFormat="false" ht="14.25" hidden="false" customHeight="false" outlineLevel="0" collapsed="false">
      <c r="B48" s="321"/>
      <c r="C48" s="322"/>
      <c r="D48" s="323"/>
    </row>
  </sheetData>
  <mergeCells count="3">
    <mergeCell ref="B1:B5"/>
    <mergeCell ref="D1:D5"/>
    <mergeCell ref="B8:D8"/>
  </mergeCells>
  <printOptions headings="false" gridLines="false" gridLinesSet="true" horizontalCentered="true" verticalCentered="tru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46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I34" activeCellId="0" sqref="I34"/>
    </sheetView>
  </sheetViews>
  <sheetFormatPr defaultColWidth="8.984375" defaultRowHeight="13.5" zeroHeight="false" outlineLevelRow="0" outlineLevelCol="0"/>
  <cols>
    <col collapsed="false" customWidth="true" hidden="false" outlineLevel="0" max="2" min="2" style="0" width="5.9"/>
    <col collapsed="false" customWidth="true" hidden="false" outlineLevel="0" max="3" min="3" style="0" width="57"/>
    <col collapsed="false" customWidth="true" hidden="false" outlineLevel="0" max="4" min="4" style="0" width="15.9"/>
    <col collapsed="false" customWidth="true" hidden="false" outlineLevel="0" max="9" min="9" style="0" width="40.8"/>
    <col collapsed="false" customWidth="true" hidden="false" outlineLevel="0" max="10" min="10" style="0" width="8.29"/>
  </cols>
  <sheetData>
    <row r="1" customFormat="false" ht="13.5" hidden="false" customHeight="false" outlineLevel="0" collapsed="false">
      <c r="B1" s="284"/>
      <c r="C1" s="285"/>
      <c r="D1" s="286"/>
    </row>
    <row r="2" customFormat="false" ht="14.25" hidden="false" customHeight="false" outlineLevel="0" collapsed="false">
      <c r="B2" s="284"/>
      <c r="C2" s="287" t="s">
        <v>285</v>
      </c>
      <c r="D2" s="286"/>
    </row>
    <row r="3" customFormat="false" ht="14.25" hidden="false" customHeight="false" outlineLevel="0" collapsed="false">
      <c r="B3" s="284"/>
      <c r="C3" s="287" t="s">
        <v>286</v>
      </c>
      <c r="D3" s="286"/>
    </row>
    <row r="4" customFormat="false" ht="31.5" hidden="false" customHeight="true" outlineLevel="0" collapsed="false">
      <c r="B4" s="284"/>
      <c r="C4" s="287" t="s">
        <v>358</v>
      </c>
      <c r="D4" s="286"/>
    </row>
    <row r="5" customFormat="false" ht="14.25" hidden="false" customHeight="false" outlineLevel="0" collapsed="false">
      <c r="B5" s="284"/>
      <c r="C5" s="287" t="s">
        <v>359</v>
      </c>
      <c r="D5" s="286"/>
    </row>
    <row r="6" customFormat="false" ht="13.5" hidden="false" customHeight="false" outlineLevel="0" collapsed="false">
      <c r="B6" s="288"/>
      <c r="C6" s="289"/>
      <c r="D6" s="290"/>
    </row>
    <row r="7" customFormat="false" ht="36.75" hidden="false" customHeight="true" outlineLevel="0" collapsed="false">
      <c r="B7" s="292" t="s">
        <v>394</v>
      </c>
      <c r="C7" s="292"/>
      <c r="D7" s="292"/>
    </row>
    <row r="8" customFormat="false" ht="14.25" hidden="false" customHeight="false" outlineLevel="0" collapsed="false">
      <c r="B8" s="293" t="s">
        <v>361</v>
      </c>
      <c r="C8" s="294" t="s">
        <v>362</v>
      </c>
      <c r="D8" s="295" t="s">
        <v>198</v>
      </c>
    </row>
    <row r="9" customFormat="false" ht="14.25" hidden="false" customHeight="false" outlineLevel="0" collapsed="false">
      <c r="B9" s="293"/>
      <c r="C9" s="296"/>
      <c r="D9" s="295" t="s">
        <v>363</v>
      </c>
    </row>
    <row r="10" customFormat="false" ht="14.25" hidden="false" customHeight="false" outlineLevel="0" collapsed="false">
      <c r="B10" s="293" t="s">
        <v>201</v>
      </c>
      <c r="C10" s="296" t="s">
        <v>364</v>
      </c>
      <c r="D10" s="297" t="n">
        <f aca="false">SUM(D11:D12)</f>
        <v>3.9</v>
      </c>
      <c r="G10" s="298"/>
    </row>
    <row r="11" customFormat="false" ht="15" hidden="false" customHeight="false" outlineLevel="0" collapsed="false">
      <c r="B11" s="299" t="s">
        <v>365</v>
      </c>
      <c r="C11" s="300" t="s">
        <v>366</v>
      </c>
      <c r="D11" s="301" t="n">
        <v>3.9</v>
      </c>
      <c r="G11" s="302"/>
    </row>
    <row r="12" customFormat="false" ht="14.25" hidden="false" customHeight="false" outlineLevel="0" collapsed="false">
      <c r="B12" s="299"/>
      <c r="C12" s="300"/>
      <c r="D12" s="303"/>
      <c r="G12" s="298"/>
    </row>
    <row r="13" customFormat="false" ht="14.25" hidden="false" customHeight="false" outlineLevel="0" collapsed="false">
      <c r="B13" s="293" t="s">
        <v>203</v>
      </c>
      <c r="C13" s="296" t="s">
        <v>367</v>
      </c>
      <c r="D13" s="297" t="n">
        <f aca="false">SUM(D14:D17)</f>
        <v>3.21</v>
      </c>
      <c r="G13" s="298"/>
    </row>
    <row r="14" customFormat="false" ht="14.25" hidden="false" customHeight="false" outlineLevel="0" collapsed="false">
      <c r="B14" s="299" t="s">
        <v>368</v>
      </c>
      <c r="C14" s="300" t="s">
        <v>369</v>
      </c>
      <c r="D14" s="324" t="n">
        <v>0.3</v>
      </c>
      <c r="G14" s="298"/>
    </row>
    <row r="15" customFormat="false" ht="14.25" hidden="false" customHeight="false" outlineLevel="0" collapsed="false">
      <c r="B15" s="299" t="s">
        <v>370</v>
      </c>
      <c r="C15" s="300" t="s">
        <v>371</v>
      </c>
      <c r="D15" s="301" t="n">
        <v>0.56</v>
      </c>
      <c r="G15" s="298"/>
    </row>
    <row r="16" customFormat="false" ht="14.25" hidden="false" customHeight="false" outlineLevel="0" collapsed="false">
      <c r="B16" s="299" t="s">
        <v>372</v>
      </c>
      <c r="C16" s="300" t="s">
        <v>373</v>
      </c>
      <c r="D16" s="301" t="n">
        <v>0.85</v>
      </c>
      <c r="G16" s="298"/>
    </row>
    <row r="17" customFormat="false" ht="15" hidden="false" customHeight="false" outlineLevel="0" collapsed="false">
      <c r="B17" s="299" t="s">
        <v>374</v>
      </c>
      <c r="C17" s="300" t="s">
        <v>375</v>
      </c>
      <c r="D17" s="301" t="n">
        <v>1.5</v>
      </c>
      <c r="G17" s="302"/>
    </row>
    <row r="18" customFormat="false" ht="14.25" hidden="false" customHeight="false" outlineLevel="0" collapsed="false">
      <c r="B18" s="299"/>
      <c r="C18" s="300"/>
      <c r="D18" s="295"/>
      <c r="G18" s="298"/>
    </row>
    <row r="19" customFormat="false" ht="14.25" hidden="false" customHeight="false" outlineLevel="0" collapsed="false">
      <c r="B19" s="293" t="s">
        <v>204</v>
      </c>
      <c r="C19" s="296" t="s">
        <v>376</v>
      </c>
      <c r="D19" s="297" t="n">
        <f aca="false">SUM(D20:D23)</f>
        <v>8.15</v>
      </c>
    </row>
    <row r="20" customFormat="false" ht="14.25" hidden="false" customHeight="false" outlineLevel="0" collapsed="false">
      <c r="B20" s="299" t="s">
        <v>377</v>
      </c>
      <c r="C20" s="300" t="s">
        <v>378</v>
      </c>
      <c r="D20" s="301" t="n">
        <v>3</v>
      </c>
    </row>
    <row r="21" customFormat="false" ht="14.25" hidden="false" customHeight="false" outlineLevel="0" collapsed="false">
      <c r="B21" s="299" t="s">
        <v>379</v>
      </c>
      <c r="C21" s="300" t="s">
        <v>380</v>
      </c>
      <c r="D21" s="301" t="n">
        <v>0.65</v>
      </c>
    </row>
    <row r="22" customFormat="false" ht="14.25" hidden="false" customHeight="false" outlineLevel="0" collapsed="false">
      <c r="B22" s="299" t="s">
        <v>381</v>
      </c>
      <c r="C22" s="300" t="s">
        <v>395</v>
      </c>
      <c r="D22" s="301" t="n">
        <v>0</v>
      </c>
    </row>
    <row r="23" customFormat="false" ht="14.25" hidden="false" customHeight="false" outlineLevel="0" collapsed="false">
      <c r="B23" s="299" t="s">
        <v>383</v>
      </c>
      <c r="C23" s="300" t="s">
        <v>396</v>
      </c>
      <c r="D23" s="301" t="n">
        <v>4.5</v>
      </c>
    </row>
    <row r="24" customFormat="false" ht="14.25" hidden="false" customHeight="false" outlineLevel="0" collapsed="false">
      <c r="B24" s="299"/>
      <c r="C24" s="300"/>
      <c r="D24" s="301"/>
    </row>
    <row r="25" customFormat="false" ht="15" hidden="false" customHeight="false" outlineLevel="0" collapsed="false">
      <c r="B25" s="304"/>
      <c r="C25" s="305" t="s">
        <v>235</v>
      </c>
      <c r="D25" s="306" t="n">
        <f aca="false">(((1+D17/100)*(1+D16/100)*(1+(D14+D15)/100)*(1+D11/100))/(1-(D19/100))-1)*100</f>
        <v>16.7877510793141</v>
      </c>
      <c r="G25" s="307"/>
    </row>
    <row r="26" s="308" customFormat="true" ht="15" hidden="false" customHeight="false" outlineLevel="0" collapsed="false">
      <c r="B26" s="309"/>
      <c r="C26" s="310"/>
      <c r="D26" s="311"/>
      <c r="G26" s="312"/>
      <c r="J26" s="313"/>
    </row>
    <row r="27" s="308" customFormat="true" ht="15" hidden="false" customHeight="false" outlineLevel="0" collapsed="false">
      <c r="B27" s="309"/>
      <c r="C27" s="85" t="s">
        <v>385</v>
      </c>
      <c r="D27" s="314"/>
      <c r="J27" s="313"/>
    </row>
    <row r="28" s="308" customFormat="true" ht="14.25" hidden="false" customHeight="false" outlineLevel="0" collapsed="false">
      <c r="B28" s="309"/>
      <c r="C28" s="12"/>
      <c r="D28" s="127"/>
      <c r="J28" s="313"/>
    </row>
    <row r="29" s="308" customFormat="true" ht="14.25" hidden="false" customHeight="false" outlineLevel="0" collapsed="false">
      <c r="B29" s="309"/>
      <c r="C29" s="12"/>
      <c r="D29" s="127"/>
      <c r="J29" s="313"/>
    </row>
    <row r="30" s="308" customFormat="true" ht="15" hidden="false" customHeight="false" outlineLevel="0" collapsed="false">
      <c r="B30" s="309"/>
      <c r="C30" s="316"/>
      <c r="D30" s="127"/>
      <c r="J30" s="313"/>
    </row>
    <row r="31" s="308" customFormat="true" ht="15" hidden="false" customHeight="false" outlineLevel="0" collapsed="false">
      <c r="B31" s="309"/>
      <c r="C31" s="316" t="s">
        <v>386</v>
      </c>
      <c r="D31" s="127"/>
      <c r="J31" s="313"/>
    </row>
    <row r="32" s="308" customFormat="true" ht="14.25" hidden="false" customHeight="false" outlineLevel="0" collapsed="false">
      <c r="B32" s="309"/>
      <c r="C32" s="317" t="s">
        <v>387</v>
      </c>
      <c r="D32" s="127"/>
      <c r="J32" s="313"/>
    </row>
    <row r="33" s="308" customFormat="true" ht="14.25" hidden="false" customHeight="false" outlineLevel="0" collapsed="false">
      <c r="B33" s="309"/>
      <c r="C33" s="317" t="s">
        <v>388</v>
      </c>
      <c r="D33" s="127"/>
      <c r="J33" s="313"/>
    </row>
    <row r="34" s="308" customFormat="true" ht="14.25" hidden="false" customHeight="false" outlineLevel="0" collapsed="false">
      <c r="B34" s="318"/>
      <c r="C34" s="317" t="s">
        <v>389</v>
      </c>
      <c r="D34" s="127"/>
      <c r="J34" s="313"/>
    </row>
    <row r="35" s="308" customFormat="true" ht="14.25" hidden="false" customHeight="false" outlineLevel="0" collapsed="false">
      <c r="B35" s="318"/>
      <c r="C35" s="317" t="s">
        <v>390</v>
      </c>
      <c r="D35" s="127"/>
      <c r="J35" s="313"/>
    </row>
    <row r="36" s="308" customFormat="true" ht="14.25" hidden="false" customHeight="false" outlineLevel="0" collapsed="false">
      <c r="B36" s="318"/>
      <c r="C36" s="317" t="s">
        <v>391</v>
      </c>
      <c r="D36" s="127"/>
      <c r="J36" s="313"/>
    </row>
    <row r="37" s="308" customFormat="true" ht="14.25" hidden="false" customHeight="false" outlineLevel="0" collapsed="false">
      <c r="B37" s="318"/>
      <c r="C37" s="317" t="s">
        <v>392</v>
      </c>
      <c r="D37" s="127"/>
      <c r="J37" s="313"/>
    </row>
    <row r="38" s="308" customFormat="true" ht="14.25" hidden="false" customHeight="false" outlineLevel="0" collapsed="false">
      <c r="B38" s="318"/>
      <c r="C38" s="12"/>
      <c r="D38" s="127"/>
      <c r="J38" s="313"/>
    </row>
    <row r="39" s="308" customFormat="true" ht="14.25" hidden="false" customHeight="false" outlineLevel="0" collapsed="false">
      <c r="B39" s="318"/>
      <c r="C39" s="317" t="s">
        <v>393</v>
      </c>
      <c r="D39" s="127"/>
      <c r="J39" s="313"/>
    </row>
    <row r="40" s="308" customFormat="true" ht="14.25" hidden="false" customHeight="false" outlineLevel="0" collapsed="false">
      <c r="B40" s="318"/>
      <c r="C40" s="317"/>
      <c r="D40" s="127"/>
      <c r="J40" s="313"/>
    </row>
    <row r="41" s="308" customFormat="true" ht="14.25" hidden="false" customHeight="false" outlineLevel="0" collapsed="false">
      <c r="B41" s="318"/>
      <c r="C41" s="317"/>
      <c r="D41" s="127"/>
      <c r="J41" s="313"/>
    </row>
    <row r="42" s="308" customFormat="true" ht="14.25" hidden="false" customHeight="false" outlineLevel="0" collapsed="false">
      <c r="B42" s="318"/>
      <c r="C42" s="317"/>
      <c r="D42" s="127"/>
      <c r="J42" s="313"/>
    </row>
    <row r="43" s="308" customFormat="true" ht="14.25" hidden="false" customHeight="false" outlineLevel="0" collapsed="false">
      <c r="B43" s="318"/>
      <c r="D43" s="127"/>
      <c r="J43" s="313"/>
    </row>
    <row r="44" s="308" customFormat="true" ht="14.25" hidden="false" customHeight="false" outlineLevel="0" collapsed="false">
      <c r="B44" s="318"/>
      <c r="C44" s="320" t="s">
        <v>83</v>
      </c>
      <c r="D44" s="127"/>
      <c r="J44" s="313"/>
    </row>
    <row r="45" s="308" customFormat="true" ht="14.25" hidden="false" customHeight="false" outlineLevel="0" collapsed="false">
      <c r="B45" s="318"/>
      <c r="C45" s="320"/>
      <c r="D45" s="127"/>
      <c r="J45" s="313"/>
    </row>
    <row r="46" customFormat="false" ht="13.5" hidden="false" customHeight="false" outlineLevel="0" collapsed="false">
      <c r="B46" s="325"/>
      <c r="C46" s="326"/>
      <c r="D46" s="323"/>
    </row>
  </sheetData>
  <mergeCells count="3">
    <mergeCell ref="B1:B5"/>
    <mergeCell ref="D1:D5"/>
    <mergeCell ref="B7:D7"/>
  </mergeCells>
  <printOptions headings="false" gridLines="false" gridLinesSet="true" horizontalCentered="true" verticalCentered="true"/>
  <pageMargins left="0.511805555555556" right="0.511805555555556" top="0.7875" bottom="0.7875" header="0.511811023622047" footer="0.511811023622047"/>
  <pageSetup paperSize="1" scale="9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2020-04-03T18:18:55Z</dcterms:created>
  <dc:creator>axlsx</dc:creator>
  <dc:description/>
  <dc:language>pt-BR</dc:language>
  <cp:lastModifiedBy/>
  <cp:lastPrinted>2021-12-09T10:32:17Z</cp:lastPrinted>
  <dcterms:modified xsi:type="dcterms:W3CDTF">2022-05-13T14:34:35Z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